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autoCompressPictures="0"/>
  <mc:AlternateContent xmlns:mc="http://schemas.openxmlformats.org/markup-compatibility/2006">
    <mc:Choice Requires="x15">
      <x15ac:absPath xmlns:x15ac="http://schemas.microsoft.com/office/spreadsheetml/2010/11/ac" url="G:\Regulatory Compliance Group\_Web Center Content\_Environmental Declarations\EMRT\Completed_Declarations\"/>
    </mc:Choice>
  </mc:AlternateContent>
  <xr:revisionPtr revIDLastSave="0" documentId="8_{86D1E588-713B-4864-A48A-209E4E4A762D}"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6730" yWindow="255" windowWidth="25875" windowHeight="15165" tabRatio="789" activeTab="5"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25" i="5" l="1"/>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B49" i="5"/>
  <c r="AB50" i="5"/>
  <c r="AD50" i="5"/>
  <c r="AD51" i="5"/>
  <c r="AB52" i="5"/>
  <c r="AD53" i="5"/>
  <c r="AD54" i="5"/>
  <c r="AB55" i="5"/>
  <c r="AD56" i="5"/>
  <c r="AB57" i="5"/>
  <c r="AB58" i="5"/>
  <c r="AD58" i="5"/>
  <c r="AB59" i="5"/>
  <c r="AB60" i="5"/>
  <c r="AB61" i="5"/>
  <c r="AB62" i="5"/>
  <c r="AB63" i="5"/>
  <c r="AB64" i="5"/>
  <c r="AD65" i="5"/>
  <c r="AB67" i="5"/>
  <c r="AB68" i="5"/>
  <c r="AB69" i="5"/>
  <c r="AD70" i="5"/>
  <c r="AB71" i="5"/>
  <c r="AB72" i="5"/>
  <c r="AB73" i="5"/>
  <c r="AB75" i="5"/>
  <c r="AB76" i="5"/>
  <c r="AD77" i="5"/>
  <c r="AB78" i="5"/>
  <c r="AB79" i="5"/>
  <c r="AB80" i="5"/>
  <c r="AD81" i="5"/>
  <c r="AD82" i="5"/>
  <c r="AD83" i="5"/>
  <c r="AD84" i="5"/>
  <c r="AD85" i="5"/>
  <c r="AD86" i="5"/>
  <c r="AB87" i="5"/>
  <c r="AB88" i="5"/>
  <c r="AB89" i="5"/>
  <c r="AD90" i="5"/>
  <c r="AB91" i="5"/>
  <c r="AB92" i="5"/>
  <c r="AB93" i="5"/>
  <c r="AB94" i="5"/>
  <c r="AB95" i="5"/>
  <c r="AB96" i="5"/>
  <c r="AB97" i="5"/>
  <c r="AD98" i="5"/>
  <c r="AB99" i="5"/>
  <c r="AB100" i="5"/>
  <c r="AD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D127" i="5"/>
  <c r="AB128" i="5"/>
  <c r="AB129" i="5"/>
  <c r="AB130" i="5"/>
  <c r="AB131" i="5"/>
  <c r="AB132" i="5"/>
  <c r="AB133" i="5"/>
  <c r="AB134" i="5"/>
  <c r="AB135" i="5"/>
  <c r="AB136" i="5"/>
  <c r="AB137" i="5"/>
  <c r="AD137" i="5"/>
  <c r="AB138" i="5"/>
  <c r="AB139" i="5"/>
  <c r="AB140" i="5"/>
  <c r="AB141" i="5"/>
  <c r="AB142" i="5"/>
  <c r="AB143" i="5"/>
  <c r="AB144" i="5"/>
  <c r="AD145" i="5"/>
  <c r="AD146" i="5"/>
  <c r="AB147" i="5"/>
  <c r="AB148" i="5"/>
  <c r="AB149" i="5"/>
  <c r="AB150" i="5"/>
  <c r="AB151" i="5"/>
  <c r="AB152" i="5"/>
  <c r="AB154" i="5"/>
  <c r="AB155" i="5"/>
  <c r="AB156" i="5"/>
  <c r="AB157" i="5"/>
  <c r="AB158" i="5"/>
  <c r="AB159" i="5"/>
  <c r="AB160" i="5"/>
  <c r="AB161" i="5"/>
  <c r="AB162" i="5"/>
  <c r="AB163" i="5"/>
  <c r="AB164" i="5"/>
  <c r="AB165" i="5"/>
  <c r="AD166" i="5"/>
  <c r="AB167" i="5"/>
  <c r="AB168" i="5"/>
  <c r="AB170" i="5"/>
  <c r="AB171" i="5"/>
  <c r="AB172" i="5"/>
  <c r="AB173" i="5"/>
  <c r="AB174" i="5"/>
  <c r="AB175" i="5"/>
  <c r="AB176" i="5"/>
  <c r="AD178" i="5"/>
  <c r="AD179" i="5"/>
  <c r="AD180" i="5"/>
  <c r="AD181" i="5"/>
  <c r="AB182" i="5"/>
  <c r="AB183" i="5"/>
  <c r="AB184" i="5"/>
  <c r="AB185" i="5"/>
  <c r="AB186" i="5"/>
  <c r="AD187" i="5"/>
  <c r="AB188" i="5"/>
  <c r="AB189" i="5"/>
  <c r="AB190" i="5"/>
  <c r="AB191" i="5"/>
  <c r="AB192" i="5"/>
  <c r="AB193" i="5"/>
  <c r="AB194" i="5"/>
  <c r="AD195" i="5"/>
  <c r="AB196" i="5"/>
  <c r="AB197" i="5"/>
  <c r="AD198" i="5"/>
  <c r="AB199" i="5"/>
  <c r="AB200" i="5"/>
  <c r="AB202" i="5"/>
  <c r="AB203" i="5"/>
  <c r="AB204" i="5"/>
  <c r="AB205" i="5"/>
  <c r="AB206" i="5"/>
  <c r="AB207" i="5"/>
  <c r="AB208" i="5"/>
  <c r="AD209" i="5"/>
  <c r="AB210" i="5"/>
  <c r="AB211" i="5"/>
  <c r="AB212" i="5"/>
  <c r="AB213" i="5"/>
  <c r="V217" i="5"/>
  <c r="AD217" i="5"/>
  <c r="AD222" i="5"/>
  <c r="V231" i="5"/>
  <c r="AD231" i="5"/>
  <c r="AD233" i="5"/>
  <c r="V242" i="5"/>
  <c r="AD242" i="5"/>
  <c r="V248" i="5"/>
  <c r="AD248" i="5"/>
  <c r="V251" i="5"/>
  <c r="AD251" i="5"/>
  <c r="AD254" i="5"/>
  <c r="V257" i="5"/>
  <c r="AD257" i="5"/>
  <c r="AD265" i="5"/>
  <c r="AD273" i="5"/>
  <c r="V276" i="5"/>
  <c r="AD276" i="5"/>
  <c r="V277" i="5"/>
  <c r="AD277" i="5"/>
  <c r="AD286" i="5"/>
  <c r="V287" i="5"/>
  <c r="AD287" i="5"/>
  <c r="V288" i="5"/>
  <c r="AD288" i="5"/>
  <c r="AD297" i="5"/>
  <c r="V307" i="5"/>
  <c r="AD307" i="5"/>
  <c r="V308" i="5"/>
  <c r="AD308" i="5"/>
  <c r="V314" i="5"/>
  <c r="AD314" i="5"/>
  <c r="V317" i="5"/>
  <c r="AD317" i="5"/>
  <c r="AD318" i="5"/>
  <c r="V325" i="5"/>
  <c r="AD325" i="5"/>
  <c r="AD326" i="5"/>
  <c r="V327" i="5"/>
  <c r="AD327" i="5"/>
  <c r="V328" i="5"/>
  <c r="AD328" i="5"/>
  <c r="AD329" i="5"/>
  <c r="V331" i="5"/>
  <c r="AD331" i="5"/>
  <c r="V333" i="5"/>
  <c r="AD333" i="5"/>
  <c r="V335" i="5"/>
  <c r="AD335" i="5"/>
  <c r="AD337" i="5"/>
  <c r="V338" i="5"/>
  <c r="AD338" i="5"/>
  <c r="V341" i="5"/>
  <c r="AD341" i="5"/>
  <c r="AD345" i="5"/>
  <c r="V352" i="5"/>
  <c r="AD352" i="5"/>
  <c r="AD353" i="5"/>
  <c r="V354" i="5"/>
  <c r="AD354" i="5"/>
  <c r="V356" i="5"/>
  <c r="AD356" i="5"/>
  <c r="AD366" i="5"/>
  <c r="V387" i="5"/>
  <c r="AD387" i="5"/>
  <c r="V388" i="5"/>
  <c r="AD388" i="5"/>
  <c r="V390" i="5"/>
  <c r="AD390" i="5"/>
  <c r="AD393" i="5"/>
  <c r="V396" i="5"/>
  <c r="AD396" i="5"/>
  <c r="AD398" i="5"/>
  <c r="AD401" i="5"/>
  <c r="V409" i="5"/>
  <c r="AD409" i="5"/>
  <c r="V415" i="5"/>
  <c r="AD415" i="5"/>
  <c r="AD425" i="5"/>
  <c r="V434" i="5"/>
  <c r="AD434" i="5"/>
  <c r="V436" i="5"/>
  <c r="AD436" i="5"/>
  <c r="AD438" i="5"/>
  <c r="AD449" i="5"/>
  <c r="AD465" i="5"/>
  <c r="AD470" i="5"/>
  <c r="V476" i="5"/>
  <c r="AD476" i="5"/>
  <c r="AD481" i="5"/>
  <c r="AD486" i="5"/>
  <c r="V488" i="5"/>
  <c r="AD488" i="5"/>
  <c r="AD489" i="5"/>
  <c r="AD499" i="5"/>
  <c r="AD502" i="5"/>
  <c r="AD505" i="5"/>
  <c r="V514" i="5"/>
  <c r="AD514" i="5"/>
  <c r="AD521" i="5"/>
  <c r="V527" i="5"/>
  <c r="AD527" i="5"/>
  <c r="AD529" i="5"/>
  <c r="V534" i="5"/>
  <c r="AD534" i="5"/>
  <c r="V545" i="5"/>
  <c r="AD545" i="5"/>
  <c r="V549" i="5"/>
  <c r="AD549" i="5"/>
  <c r="AD558" i="5"/>
  <c r="AD561" i="5"/>
  <c r="V567" i="5"/>
  <c r="AD567" i="5"/>
  <c r="V568" i="5"/>
  <c r="AD568" i="5"/>
  <c r="AD585" i="5"/>
  <c r="AD593" i="5"/>
  <c r="AD600" i="5"/>
  <c r="AD601" i="5"/>
  <c r="AD602" i="5"/>
  <c r="AD603" i="5"/>
  <c r="AD604" i="5"/>
  <c r="AD605" i="5"/>
  <c r="AD606" i="5"/>
  <c r="AD607" i="5"/>
  <c r="AD608" i="5"/>
  <c r="AD609" i="5"/>
  <c r="AD610" i="5"/>
  <c r="AD611" i="5"/>
  <c r="AD612" i="5"/>
  <c r="AD613" i="5"/>
  <c r="AD614" i="5"/>
  <c r="AD615" i="5"/>
  <c r="AD616" i="5"/>
  <c r="AD617" i="5"/>
  <c r="AD618" i="5"/>
  <c r="AD619" i="5"/>
  <c r="AD620" i="5"/>
  <c r="AD621" i="5"/>
  <c r="AD622" i="5"/>
  <c r="AD623"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6" i="5"/>
  <c r="AC137" i="5"/>
  <c r="AC138" i="5"/>
  <c r="AC139" i="5"/>
  <c r="AC140" i="5"/>
  <c r="AC141" i="5"/>
  <c r="AC142" i="5"/>
  <c r="AC143" i="5"/>
  <c r="AC144" i="5"/>
  <c r="AC145" i="5"/>
  <c r="AC146" i="5"/>
  <c r="AC147" i="5"/>
  <c r="AC148" i="5"/>
  <c r="AC149" i="5"/>
  <c r="AC150" i="5"/>
  <c r="AC151" i="5"/>
  <c r="AC152" i="5"/>
  <c r="AC153" i="5"/>
  <c r="AC154" i="5"/>
  <c r="AC155" i="5"/>
  <c r="AC156" i="5"/>
  <c r="AC157" i="5"/>
  <c r="AC158" i="5"/>
  <c r="AC159" i="5"/>
  <c r="AC160" i="5"/>
  <c r="AC161" i="5"/>
  <c r="AC162" i="5"/>
  <c r="AC163" i="5"/>
  <c r="AC164" i="5"/>
  <c r="AC165" i="5"/>
  <c r="AC166" i="5"/>
  <c r="AC167" i="5"/>
  <c r="AC168" i="5"/>
  <c r="AC169" i="5"/>
  <c r="AC170" i="5"/>
  <c r="AC171" i="5"/>
  <c r="AC172" i="5"/>
  <c r="AC173" i="5"/>
  <c r="AC174" i="5"/>
  <c r="AC175" i="5"/>
  <c r="AC176" i="5"/>
  <c r="AC177" i="5"/>
  <c r="AC178" i="5"/>
  <c r="AC179" i="5"/>
  <c r="AC180" i="5"/>
  <c r="AC181" i="5"/>
  <c r="AC182" i="5"/>
  <c r="AC183" i="5"/>
  <c r="AC184" i="5"/>
  <c r="AC185" i="5"/>
  <c r="AC186" i="5"/>
  <c r="AC187" i="5"/>
  <c r="AC188" i="5"/>
  <c r="AC189" i="5"/>
  <c r="AC190" i="5"/>
  <c r="AC191" i="5"/>
  <c r="AC192" i="5"/>
  <c r="AC193" i="5"/>
  <c r="AC194" i="5"/>
  <c r="AC195" i="5"/>
  <c r="AC196" i="5"/>
  <c r="AC197" i="5"/>
  <c r="AC198" i="5"/>
  <c r="AC199" i="5"/>
  <c r="AC200" i="5"/>
  <c r="AC201" i="5"/>
  <c r="AC202" i="5"/>
  <c r="AC203" i="5"/>
  <c r="AC204" i="5"/>
  <c r="AC205" i="5"/>
  <c r="AC206" i="5"/>
  <c r="AC207" i="5"/>
  <c r="AC208" i="5"/>
  <c r="AC209" i="5"/>
  <c r="AC210" i="5"/>
  <c r="AC211" i="5"/>
  <c r="AC212" i="5"/>
  <c r="AC213" i="5"/>
  <c r="AC214" i="5"/>
  <c r="AC215" i="5"/>
  <c r="AC216" i="5"/>
  <c r="AC217" i="5"/>
  <c r="AC218" i="5"/>
  <c r="AC219" i="5"/>
  <c r="AC220" i="5"/>
  <c r="AC221" i="5"/>
  <c r="AC222" i="5"/>
  <c r="AC223" i="5"/>
  <c r="AC224" i="5"/>
  <c r="AC225" i="5"/>
  <c r="AC226" i="5"/>
  <c r="AC227" i="5"/>
  <c r="AC228" i="5"/>
  <c r="AC229" i="5"/>
  <c r="AC230" i="5"/>
  <c r="AC231" i="5"/>
  <c r="AC232" i="5"/>
  <c r="AC233" i="5"/>
  <c r="AC234" i="5"/>
  <c r="AC235" i="5"/>
  <c r="AC236" i="5"/>
  <c r="AC237" i="5"/>
  <c r="AC238" i="5"/>
  <c r="AC239" i="5"/>
  <c r="AC240" i="5"/>
  <c r="AC241" i="5"/>
  <c r="AC242" i="5"/>
  <c r="AC243" i="5"/>
  <c r="AC244" i="5"/>
  <c r="AC245" i="5"/>
  <c r="AC246" i="5"/>
  <c r="AC247" i="5"/>
  <c r="AC248" i="5"/>
  <c r="AC249" i="5"/>
  <c r="AC250" i="5"/>
  <c r="AC251" i="5"/>
  <c r="AC252" i="5"/>
  <c r="AC253" i="5"/>
  <c r="AC254" i="5"/>
  <c r="AC255" i="5"/>
  <c r="AC256" i="5"/>
  <c r="AC257" i="5"/>
  <c r="AC258" i="5"/>
  <c r="AC259" i="5"/>
  <c r="AC260" i="5"/>
  <c r="AC261" i="5"/>
  <c r="AC262" i="5"/>
  <c r="AC263" i="5"/>
  <c r="AC264" i="5"/>
  <c r="AC265" i="5"/>
  <c r="AC266" i="5"/>
  <c r="AC267" i="5"/>
  <c r="AC268" i="5"/>
  <c r="AC269" i="5"/>
  <c r="AC270" i="5"/>
  <c r="AC271" i="5"/>
  <c r="AC272" i="5"/>
  <c r="AC273" i="5"/>
  <c r="AC274" i="5"/>
  <c r="AC275" i="5"/>
  <c r="AC276" i="5"/>
  <c r="AC277" i="5"/>
  <c r="AC278" i="5"/>
  <c r="AC279" i="5"/>
  <c r="AC280" i="5"/>
  <c r="AC281" i="5"/>
  <c r="AC282" i="5"/>
  <c r="AC283" i="5"/>
  <c r="AC284" i="5"/>
  <c r="AC285" i="5"/>
  <c r="AC286" i="5"/>
  <c r="AC287" i="5"/>
  <c r="AC288" i="5"/>
  <c r="AC289" i="5"/>
  <c r="AC290" i="5"/>
  <c r="AC291" i="5"/>
  <c r="AC292" i="5"/>
  <c r="AC293" i="5"/>
  <c r="AC294" i="5"/>
  <c r="AC295" i="5"/>
  <c r="AC296" i="5"/>
  <c r="AC297" i="5"/>
  <c r="AC298" i="5"/>
  <c r="AC299" i="5"/>
  <c r="AC300" i="5"/>
  <c r="AC301" i="5"/>
  <c r="AC302" i="5"/>
  <c r="AC303" i="5"/>
  <c r="AC304" i="5"/>
  <c r="AC305" i="5"/>
  <c r="AC306" i="5"/>
  <c r="AC307" i="5"/>
  <c r="AC308" i="5"/>
  <c r="AC309" i="5"/>
  <c r="AC310" i="5"/>
  <c r="AC311" i="5"/>
  <c r="AC312" i="5"/>
  <c r="AC313" i="5"/>
  <c r="AC314" i="5"/>
  <c r="AC315" i="5"/>
  <c r="AC316" i="5"/>
  <c r="AC317" i="5"/>
  <c r="AC318" i="5"/>
  <c r="AC319" i="5"/>
  <c r="AC320" i="5"/>
  <c r="AC321" i="5"/>
  <c r="AC322" i="5"/>
  <c r="AC323" i="5"/>
  <c r="AC324" i="5"/>
  <c r="AC325" i="5"/>
  <c r="AC326" i="5"/>
  <c r="AC327" i="5"/>
  <c r="AC328" i="5"/>
  <c r="AC329" i="5"/>
  <c r="AC330" i="5"/>
  <c r="AC331" i="5"/>
  <c r="AC332" i="5"/>
  <c r="AC333" i="5"/>
  <c r="AC334" i="5"/>
  <c r="AC335" i="5"/>
  <c r="AC336" i="5"/>
  <c r="AC337" i="5"/>
  <c r="AC338" i="5"/>
  <c r="AC339" i="5"/>
  <c r="AC340" i="5"/>
  <c r="AC341" i="5"/>
  <c r="AC342" i="5"/>
  <c r="AC343" i="5"/>
  <c r="AC344" i="5"/>
  <c r="AC345" i="5"/>
  <c r="AC346" i="5"/>
  <c r="AC347" i="5"/>
  <c r="AC348" i="5"/>
  <c r="AC349" i="5"/>
  <c r="AC350" i="5"/>
  <c r="AC351" i="5"/>
  <c r="AC352" i="5"/>
  <c r="AC353" i="5"/>
  <c r="AC354" i="5"/>
  <c r="AC355" i="5"/>
  <c r="AC356" i="5"/>
  <c r="AC357" i="5"/>
  <c r="AC358" i="5"/>
  <c r="AC359" i="5"/>
  <c r="AC360" i="5"/>
  <c r="AC361" i="5"/>
  <c r="AC362" i="5"/>
  <c r="AC363" i="5"/>
  <c r="AC364" i="5"/>
  <c r="AC365" i="5"/>
  <c r="AC366" i="5"/>
  <c r="AC367" i="5"/>
  <c r="AC368" i="5"/>
  <c r="AC369" i="5"/>
  <c r="AC370" i="5"/>
  <c r="AC371" i="5"/>
  <c r="AC372" i="5"/>
  <c r="AC373" i="5"/>
  <c r="AC374" i="5"/>
  <c r="AC375" i="5"/>
  <c r="AC376" i="5"/>
  <c r="AC377" i="5"/>
  <c r="AC378" i="5"/>
  <c r="AC379" i="5"/>
  <c r="AC380" i="5"/>
  <c r="AC381" i="5"/>
  <c r="AC382" i="5"/>
  <c r="AC383" i="5"/>
  <c r="AC384" i="5"/>
  <c r="AC385" i="5"/>
  <c r="AC386" i="5"/>
  <c r="AC387" i="5"/>
  <c r="AC388" i="5"/>
  <c r="AC389" i="5"/>
  <c r="AC390" i="5"/>
  <c r="AC391" i="5"/>
  <c r="AC392" i="5"/>
  <c r="AC393" i="5"/>
  <c r="AC394" i="5"/>
  <c r="AC395" i="5"/>
  <c r="AC396" i="5"/>
  <c r="AC397" i="5"/>
  <c r="AC398" i="5"/>
  <c r="AC399" i="5"/>
  <c r="AC400" i="5"/>
  <c r="AC401" i="5"/>
  <c r="AC402" i="5"/>
  <c r="AC403" i="5"/>
  <c r="AC404" i="5"/>
  <c r="AC405" i="5"/>
  <c r="AC406" i="5"/>
  <c r="AC407" i="5"/>
  <c r="AC408" i="5"/>
  <c r="AC409" i="5"/>
  <c r="AC410" i="5"/>
  <c r="AC411" i="5"/>
  <c r="AC412" i="5"/>
  <c r="AC413" i="5"/>
  <c r="AC414" i="5"/>
  <c r="AC415" i="5"/>
  <c r="AC416" i="5"/>
  <c r="AC417" i="5"/>
  <c r="AC418" i="5"/>
  <c r="AC419" i="5"/>
  <c r="AC420" i="5"/>
  <c r="AC421" i="5"/>
  <c r="AC422" i="5"/>
  <c r="AC423" i="5"/>
  <c r="AC424" i="5"/>
  <c r="AC425" i="5"/>
  <c r="AC426" i="5"/>
  <c r="AC427" i="5"/>
  <c r="AC428" i="5"/>
  <c r="AC429" i="5"/>
  <c r="AC430" i="5"/>
  <c r="AC431" i="5"/>
  <c r="AC432" i="5"/>
  <c r="AC433" i="5"/>
  <c r="AC434" i="5"/>
  <c r="AC435" i="5"/>
  <c r="AC436" i="5"/>
  <c r="AC437" i="5"/>
  <c r="AC438" i="5"/>
  <c r="AC439" i="5"/>
  <c r="AC440" i="5"/>
  <c r="AC441" i="5"/>
  <c r="AC442" i="5"/>
  <c r="AC443" i="5"/>
  <c r="AC444" i="5"/>
  <c r="AC445" i="5"/>
  <c r="AC446" i="5"/>
  <c r="AC447" i="5"/>
  <c r="AC448" i="5"/>
  <c r="AC449" i="5"/>
  <c r="AC450" i="5"/>
  <c r="AC451" i="5"/>
  <c r="AC452" i="5"/>
  <c r="AC453" i="5"/>
  <c r="AC454" i="5"/>
  <c r="AC455" i="5"/>
  <c r="AC456" i="5"/>
  <c r="AC457" i="5"/>
  <c r="AC458" i="5"/>
  <c r="AC459" i="5"/>
  <c r="AC460" i="5"/>
  <c r="AC461" i="5"/>
  <c r="AC462" i="5"/>
  <c r="AC463" i="5"/>
  <c r="AC464" i="5"/>
  <c r="AC465" i="5"/>
  <c r="AC466" i="5"/>
  <c r="AC467" i="5"/>
  <c r="AC468" i="5"/>
  <c r="AC469" i="5"/>
  <c r="AC470" i="5"/>
  <c r="AC471" i="5"/>
  <c r="AC472" i="5"/>
  <c r="AC473" i="5"/>
  <c r="AC474" i="5"/>
  <c r="AC475" i="5"/>
  <c r="AC476" i="5"/>
  <c r="AC477" i="5"/>
  <c r="AC478" i="5"/>
  <c r="AC479" i="5"/>
  <c r="AC480" i="5"/>
  <c r="AC481" i="5"/>
  <c r="AC482" i="5"/>
  <c r="AC483" i="5"/>
  <c r="AC484" i="5"/>
  <c r="AC485" i="5"/>
  <c r="AC486" i="5"/>
  <c r="AC487" i="5"/>
  <c r="AC488" i="5"/>
  <c r="AC489" i="5"/>
  <c r="AC490" i="5"/>
  <c r="AC491" i="5"/>
  <c r="AC492" i="5"/>
  <c r="AC493" i="5"/>
  <c r="AC494" i="5"/>
  <c r="AC495" i="5"/>
  <c r="AC496" i="5"/>
  <c r="AC497" i="5"/>
  <c r="AC498" i="5"/>
  <c r="AC499" i="5"/>
  <c r="AC500" i="5"/>
  <c r="AC501" i="5"/>
  <c r="AC502" i="5"/>
  <c r="AC503" i="5"/>
  <c r="AC504" i="5"/>
  <c r="AC505" i="5"/>
  <c r="AC506" i="5"/>
  <c r="AC507" i="5"/>
  <c r="AC508" i="5"/>
  <c r="AC509" i="5"/>
  <c r="AC510" i="5"/>
  <c r="AC511" i="5"/>
  <c r="AC512" i="5"/>
  <c r="AC513" i="5"/>
  <c r="AC514" i="5"/>
  <c r="AC515" i="5"/>
  <c r="AC516" i="5"/>
  <c r="AC517" i="5"/>
  <c r="AC518" i="5"/>
  <c r="AC519" i="5"/>
  <c r="AC520" i="5"/>
  <c r="AC521" i="5"/>
  <c r="AC522" i="5"/>
  <c r="AC523" i="5"/>
  <c r="AC524" i="5"/>
  <c r="AC525" i="5"/>
  <c r="AC526" i="5"/>
  <c r="AC527" i="5"/>
  <c r="AC528" i="5"/>
  <c r="AC529" i="5"/>
  <c r="AC530" i="5"/>
  <c r="AC531" i="5"/>
  <c r="AC532" i="5"/>
  <c r="AC533" i="5"/>
  <c r="AC534" i="5"/>
  <c r="AC535" i="5"/>
  <c r="AC536" i="5"/>
  <c r="AC537" i="5"/>
  <c r="AC538" i="5"/>
  <c r="AC539" i="5"/>
  <c r="AC540" i="5"/>
  <c r="AC541" i="5"/>
  <c r="AC542" i="5"/>
  <c r="AC543" i="5"/>
  <c r="AC544" i="5"/>
  <c r="AC545" i="5"/>
  <c r="AC546" i="5"/>
  <c r="AC547" i="5"/>
  <c r="AC548" i="5"/>
  <c r="AC549" i="5"/>
  <c r="AC550" i="5"/>
  <c r="AC551" i="5"/>
  <c r="AC552" i="5"/>
  <c r="AC553" i="5"/>
  <c r="AC554" i="5"/>
  <c r="AC555" i="5"/>
  <c r="AC556" i="5"/>
  <c r="AC557" i="5"/>
  <c r="AC558" i="5"/>
  <c r="AC559" i="5"/>
  <c r="AC560" i="5"/>
  <c r="AC561" i="5"/>
  <c r="AC562" i="5"/>
  <c r="AC563" i="5"/>
  <c r="AC564" i="5"/>
  <c r="AC565" i="5"/>
  <c r="AC566" i="5"/>
  <c r="AC567" i="5"/>
  <c r="AC568" i="5"/>
  <c r="AC569" i="5"/>
  <c r="AC570" i="5"/>
  <c r="AC571" i="5"/>
  <c r="AC572" i="5"/>
  <c r="AC573" i="5"/>
  <c r="AC574" i="5"/>
  <c r="AC575" i="5"/>
  <c r="AC576" i="5"/>
  <c r="AC577" i="5"/>
  <c r="AC578" i="5"/>
  <c r="AC579" i="5"/>
  <c r="AC580" i="5"/>
  <c r="AC581" i="5"/>
  <c r="AC582" i="5"/>
  <c r="AC583" i="5"/>
  <c r="AC584" i="5"/>
  <c r="AC585" i="5"/>
  <c r="AC586" i="5"/>
  <c r="AC587" i="5"/>
  <c r="AC588" i="5"/>
  <c r="AC589" i="5"/>
  <c r="AC590" i="5"/>
  <c r="AC591" i="5"/>
  <c r="AC592" i="5"/>
  <c r="AC593" i="5"/>
  <c r="AC594" i="5"/>
  <c r="AC595" i="5"/>
  <c r="AC596" i="5"/>
  <c r="AC597" i="5"/>
  <c r="AC598" i="5"/>
  <c r="AC599" i="5"/>
  <c r="AC600" i="5"/>
  <c r="AC601" i="5"/>
  <c r="AC602" i="5"/>
  <c r="AC603" i="5"/>
  <c r="AC604" i="5"/>
  <c r="AC605" i="5"/>
  <c r="AC606" i="5"/>
  <c r="AC607" i="5"/>
  <c r="AC608" i="5"/>
  <c r="AC609" i="5"/>
  <c r="AC610" i="5"/>
  <c r="AC611" i="5"/>
  <c r="AC612" i="5"/>
  <c r="AC613" i="5"/>
  <c r="AC614" i="5"/>
  <c r="AC615" i="5"/>
  <c r="AC616" i="5"/>
  <c r="AC617" i="5"/>
  <c r="AC618" i="5"/>
  <c r="AC619" i="5"/>
  <c r="AC620" i="5"/>
  <c r="AC621" i="5"/>
  <c r="AC622" i="5"/>
  <c r="AC623"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Q17" i="4" s="1"/>
  <c r="P16" i="4"/>
  <c r="Q16" i="4"/>
  <c r="P15" i="4"/>
  <c r="Q15" i="4"/>
  <c r="P14" i="4"/>
  <c r="Q14" i="4"/>
  <c r="R14" i="4" s="1"/>
  <c r="P13" i="4"/>
  <c r="P12" i="4"/>
  <c r="Q13" i="4"/>
  <c r="R13" i="4"/>
  <c r="S13" i="4" s="1"/>
  <c r="Q12" i="4"/>
  <c r="R12" i="4"/>
  <c r="S12" i="4"/>
  <c r="T12" i="4" s="1"/>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R20" i="4"/>
  <c r="Q21" i="4"/>
  <c r="R21" i="4"/>
  <c r="S20" i="4"/>
  <c r="T20" i="4"/>
  <c r="S21" i="4"/>
  <c r="T21" i="4"/>
  <c r="U20" i="4"/>
  <c r="V20" i="4"/>
  <c r="U21" i="4"/>
  <c r="V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B5" i="6"/>
  <c r="F112"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D29" i="4"/>
  <c r="B113" i="4"/>
  <c r="H101" i="4"/>
  <c r="S43" i="4"/>
  <c r="T43" i="4" s="1"/>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s="1"/>
  <c r="D4" i="5"/>
  <c r="E4" i="5"/>
  <c r="C123" i="6"/>
  <c r="C122" i="6"/>
  <c r="C121" i="6"/>
  <c r="C120" i="6"/>
  <c r="G103" i="6"/>
  <c r="G102" i="6"/>
  <c r="G101" i="6"/>
  <c r="G100" i="6"/>
  <c r="G88" i="6"/>
  <c r="G87" i="6"/>
  <c r="G86" i="6"/>
  <c r="G85" i="6"/>
  <c r="G84" i="6"/>
  <c r="G83" i="6"/>
  <c r="G77" i="6"/>
  <c r="G76" i="6"/>
  <c r="G75" i="6"/>
  <c r="G74" i="6"/>
  <c r="G73" i="6"/>
  <c r="G72" i="6"/>
  <c r="J74" i="6"/>
  <c r="G66" i="6"/>
  <c r="G65" i="6"/>
  <c r="G64" i="6"/>
  <c r="G63" i="6"/>
  <c r="G62" i="6"/>
  <c r="G61" i="6"/>
  <c r="G55" i="6"/>
  <c r="G54" i="6"/>
  <c r="G53" i="6"/>
  <c r="G52" i="6"/>
  <c r="G51" i="6"/>
  <c r="G50" i="6"/>
  <c r="G44" i="6"/>
  <c r="G43" i="6"/>
  <c r="G42" i="6"/>
  <c r="G41" i="6"/>
  <c r="G40" i="6"/>
  <c r="G39" i="6"/>
  <c r="G33" i="6"/>
  <c r="G32" i="6"/>
  <c r="G31" i="6"/>
  <c r="G30" i="6"/>
  <c r="G29" i="6"/>
  <c r="G28" i="6"/>
  <c r="G17" i="6"/>
  <c r="G9" i="6"/>
  <c r="H9" i="6"/>
  <c r="D9" i="6"/>
  <c r="C37" i="6"/>
  <c r="C36" i="6"/>
  <c r="C35" i="6"/>
  <c r="C34" i="6"/>
  <c r="I33" i="6"/>
  <c r="J33" i="6"/>
  <c r="I32" i="6"/>
  <c r="J32" i="6"/>
  <c r="I31" i="6"/>
  <c r="J31" i="6"/>
  <c r="I30" i="6"/>
  <c r="J30" i="6"/>
  <c r="I29" i="6"/>
  <c r="J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J112" i="6"/>
  <c r="I112" i="6"/>
  <c r="G112" i="6"/>
  <c r="H112" i="6"/>
  <c r="J88" i="6"/>
  <c r="J87" i="6"/>
  <c r="J86" i="6"/>
  <c r="J85" i="6"/>
  <c r="J77" i="6"/>
  <c r="J76" i="6"/>
  <c r="J66" i="6"/>
  <c r="J65" i="6"/>
  <c r="J64" i="6"/>
  <c r="J63" i="6"/>
  <c r="J55" i="6"/>
  <c r="J54" i="6"/>
  <c r="J53" i="6"/>
  <c r="J52" i="6"/>
  <c r="J51" i="6"/>
  <c r="J44" i="6"/>
  <c r="J43" i="6"/>
  <c r="J42" i="6"/>
  <c r="J41" i="6"/>
  <c r="D112"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H4" i="6" s="1"/>
  <c r="C4" i="8"/>
  <c r="G94" i="6"/>
  <c r="G95" i="6"/>
  <c r="G96" i="6"/>
  <c r="G98" i="6"/>
  <c r="G99" i="6"/>
  <c r="G108" i="6"/>
  <c r="G109" i="6"/>
  <c r="G110" i="6"/>
  <c r="G111" i="6"/>
  <c r="G10" i="6"/>
  <c r="H10" i="6" s="1"/>
  <c r="D10" i="6" s="1"/>
  <c r="G13" i="6"/>
  <c r="H13" i="6" s="1"/>
  <c r="G5" i="6"/>
  <c r="H5" i="6"/>
  <c r="F6" i="6"/>
  <c r="H6" i="6" s="1"/>
  <c r="G6" i="6"/>
  <c r="G11" i="6"/>
  <c r="H11" i="6"/>
  <c r="G12" i="6"/>
  <c r="H12" i="6"/>
  <c r="H14" i="6"/>
  <c r="G15" i="6"/>
  <c r="H15" i="6"/>
  <c r="H16" i="6"/>
  <c r="I4" i="6"/>
  <c r="I5" i="6"/>
  <c r="J5" i="6"/>
  <c r="I6" i="6"/>
  <c r="J6" i="6"/>
  <c r="I9" i="6"/>
  <c r="J9" i="6"/>
  <c r="C9" i="6" s="1"/>
  <c r="I10" i="6"/>
  <c r="J10" i="6"/>
  <c r="I11" i="6"/>
  <c r="J11" i="6"/>
  <c r="C11" i="6" s="1"/>
  <c r="I12" i="6"/>
  <c r="J12" i="6"/>
  <c r="C12" i="6" s="1"/>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4"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D12" i="6"/>
  <c r="D11"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A5" i="4"/>
  <c r="S2300" i="5"/>
  <c r="S1092" i="5"/>
  <c r="S1831" i="5"/>
  <c r="S2086" i="5"/>
  <c r="S2150" i="5"/>
  <c r="S2346" i="5"/>
  <c r="S2308" i="5"/>
  <c r="S2314" i="5"/>
  <c r="S2330" i="5"/>
  <c r="S2338" i="5"/>
  <c r="S2354" i="5"/>
  <c r="S2386"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1269" i="5"/>
  <c r="S922" i="5"/>
  <c r="S798" i="5"/>
  <c r="S2478" i="5"/>
  <c r="S692" i="5"/>
  <c r="S1430" i="5"/>
  <c r="S1582" i="5"/>
  <c r="S1646" i="5"/>
  <c r="S1698" i="5"/>
  <c r="S2450"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980" i="5"/>
  <c r="S784" i="5"/>
  <c r="S734" i="5"/>
  <c r="S934" i="5"/>
  <c r="S970" i="5"/>
  <c r="S681" i="5"/>
  <c r="S745" i="5"/>
  <c r="S761" i="5"/>
  <c r="S2468" i="5"/>
  <c r="S2482" i="5"/>
  <c r="S751" i="5"/>
  <c r="S806" i="5"/>
  <c r="S1388" i="5"/>
  <c r="S2430" i="5"/>
  <c r="S838" i="5"/>
  <c r="S636" i="5"/>
  <c r="S1118" i="5"/>
  <c r="S1150" i="5"/>
  <c r="S1410" i="5"/>
  <c r="S1456" i="5"/>
  <c r="S2030"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1404" i="5"/>
  <c r="S1448" i="5"/>
  <c r="S1496" i="5"/>
  <c r="S1552" i="5"/>
  <c r="S1634" i="5"/>
  <c r="S1674" i="5"/>
  <c r="S1136" i="5"/>
  <c r="S645" i="5"/>
  <c r="S670" i="5"/>
  <c r="S701" i="5"/>
  <c r="S728" i="5"/>
  <c r="S733" i="5"/>
  <c r="S2413" i="5"/>
  <c r="S2434" i="5"/>
  <c r="S2441" i="5"/>
  <c r="S2462" i="5"/>
  <c r="S2490" i="5"/>
  <c r="S1664" i="5"/>
  <c r="S1704" i="5"/>
  <c r="S1727" i="5"/>
  <c r="S2028" i="5"/>
  <c r="S2050" i="5"/>
  <c r="S2056" i="5"/>
  <c r="S2094" i="5"/>
  <c r="S1164" i="5"/>
  <c r="S1181" i="5"/>
  <c r="S1205" i="5"/>
  <c r="S1420" i="5"/>
  <c r="S1438" i="5"/>
  <c r="S1470" i="5"/>
  <c r="S1578" i="5"/>
  <c r="S1034" i="5"/>
  <c r="S1108" i="5"/>
  <c r="S738" i="5"/>
  <c r="S882" i="5"/>
  <c r="S639" i="5"/>
  <c r="S886" i="5"/>
  <c r="S1088" i="5"/>
  <c r="S818" i="5"/>
  <c r="S1201" i="5"/>
  <c r="S950" i="5"/>
  <c r="S729" i="5"/>
  <c r="S712" i="5"/>
  <c r="S1126" i="5"/>
  <c r="S660" i="5"/>
  <c r="S1223" i="5"/>
  <c r="S1194" i="5"/>
  <c r="S1146" i="5"/>
  <c r="S800" i="5"/>
  <c r="S847" i="5"/>
  <c r="S665" i="5"/>
  <c r="S1336" i="5"/>
  <c r="S1265" i="5"/>
  <c r="S654" i="5"/>
  <c r="S853" i="5"/>
  <c r="S1180" i="5"/>
  <c r="S833" i="5"/>
  <c r="S898" i="5"/>
  <c r="S786" i="5"/>
  <c r="S988" i="5"/>
  <c r="S1230" i="5"/>
  <c r="S1173"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878" i="5"/>
  <c r="S1193" i="5"/>
  <c r="S1306" i="5"/>
  <c r="S2029" i="5"/>
  <c r="S1790" i="5"/>
  <c r="S1140" i="5"/>
  <c r="S1985" i="5"/>
  <c r="S1312" i="5"/>
  <c r="S1622" i="5"/>
  <c r="S2004" i="5"/>
  <c r="S1948" i="5"/>
  <c r="S1341" i="5"/>
  <c r="S717" i="5"/>
  <c r="S1558" i="5"/>
  <c r="S2023" i="5"/>
  <c r="S1673" i="5"/>
  <c r="S1854" i="5"/>
  <c r="S1890" i="5"/>
  <c r="S695" i="5"/>
  <c r="S640" i="5"/>
  <c r="S688" i="5"/>
  <c r="S785" i="5"/>
  <c r="S805" i="5"/>
  <c r="S884" i="5"/>
  <c r="S897" i="5"/>
  <c r="S975" i="5"/>
  <c r="S1013" i="5"/>
  <c r="S1039" i="5"/>
  <c r="S1110" i="5"/>
  <c r="S1145" i="5"/>
  <c r="S1166" i="5"/>
  <c r="S1186" i="5"/>
  <c r="S1208" i="5"/>
  <c r="S1250" i="5"/>
  <c r="S1288" i="5"/>
  <c r="S981" i="5"/>
  <c r="S872" i="5"/>
  <c r="S711" i="5"/>
  <c r="S1058" i="5"/>
  <c r="S866" i="5"/>
  <c r="S676" i="5"/>
  <c r="S1370" i="5"/>
  <c r="S1930" i="5"/>
  <c r="S1749" i="5"/>
  <c r="S1841" i="5"/>
  <c r="S1375" i="5"/>
  <c r="S700" i="5"/>
  <c r="S626" i="5"/>
  <c r="S644" i="5"/>
  <c r="S685" i="5"/>
  <c r="S815" i="5"/>
  <c r="S1042" i="5"/>
  <c r="S1297" i="5"/>
  <c r="S1408" i="5"/>
  <c r="S1425" i="5"/>
  <c r="S1454" i="5"/>
  <c r="S1484" i="5"/>
  <c r="S1580" i="5"/>
  <c r="S1447" i="5"/>
  <c r="S1476" i="5"/>
  <c r="S1542" i="5"/>
  <c r="S1574" i="5"/>
  <c r="S1638" i="5"/>
  <c r="S650" i="5"/>
  <c r="S708" i="5"/>
  <c r="S743" i="5"/>
  <c r="S1080" i="5"/>
  <c r="S1197" i="5"/>
  <c r="S1468" i="5"/>
  <c r="S1516" i="5"/>
  <c r="S1644" i="5"/>
  <c r="S679" i="5"/>
  <c r="S749" i="5"/>
  <c r="S782" i="5"/>
  <c r="S808" i="5"/>
  <c r="S842" i="5"/>
  <c r="S1016" i="5"/>
  <c r="S1074" i="5"/>
  <c r="S1112" i="5"/>
  <c r="S1606" i="5"/>
  <c r="S1657" i="5"/>
  <c r="S1702" i="5"/>
  <c r="S1816" i="5"/>
  <c r="S927" i="5"/>
  <c r="S978" i="5"/>
  <c r="S1010" i="5"/>
  <c r="S1225" i="5"/>
  <c r="S1492" i="5"/>
  <c r="S1873" i="5"/>
  <c r="S2456" i="5"/>
  <c r="S2448" i="5"/>
  <c r="S1017" i="5"/>
  <c r="S674" i="5"/>
  <c r="S697" i="5"/>
  <c r="S816" i="5"/>
  <c r="S953" i="5"/>
  <c r="S1004" i="5"/>
  <c r="S1049" i="5"/>
  <c r="S1062" i="5"/>
  <c r="S1097" i="5"/>
  <c r="S1169" i="5"/>
  <c r="S1255" i="5"/>
  <c r="S1321" i="5"/>
  <c r="S1333" i="5"/>
  <c r="S1368" i="5"/>
  <c r="S1469" i="5"/>
  <c r="S2177" i="5"/>
  <c r="S2246" i="5"/>
  <c r="S2432" i="5"/>
  <c r="S2384" i="5"/>
  <c r="S2079" i="5"/>
  <c r="S2118" i="5"/>
  <c r="S2329" i="5"/>
  <c r="S2392" i="5"/>
  <c r="S2424" i="5"/>
  <c r="S2496" i="5"/>
  <c r="S2239" i="5"/>
  <c r="S217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2439" i="5"/>
  <c r="S964" i="5"/>
  <c r="S1009" i="5"/>
  <c r="S1073" i="5"/>
  <c r="S1189" i="5"/>
  <c r="S1460" i="5"/>
  <c r="S1528" i="5"/>
  <c r="S1656" i="5"/>
  <c r="S1701" i="5"/>
  <c r="S1735" i="5"/>
  <c r="S1904" i="5"/>
  <c r="S2169" i="5"/>
  <c r="S2176" i="5"/>
  <c r="S2196" i="5"/>
  <c r="S2224" i="5"/>
  <c r="S2253" i="5"/>
  <c r="S2375" i="5"/>
  <c r="S2431" i="5"/>
  <c r="S1592" i="5"/>
  <c r="S944" i="5"/>
  <c r="S1976" i="5"/>
  <c r="S814" i="5"/>
  <c r="S1522" i="5"/>
  <c r="S926" i="5"/>
  <c r="S760" i="5"/>
  <c r="S822" i="5"/>
  <c r="S994" i="5"/>
  <c r="S705" i="5"/>
  <c r="S1120"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873" i="5"/>
  <c r="S879" i="5"/>
  <c r="S741" i="5"/>
  <c r="S826" i="5"/>
  <c r="S839" i="5"/>
  <c r="S910" i="5"/>
  <c r="S1287" i="5"/>
  <c r="S1200" i="5"/>
  <c r="S1653" i="5"/>
  <c r="S1270" i="5"/>
  <c r="S1178" i="5"/>
  <c r="S1165" i="5"/>
  <c r="S2106" i="5"/>
  <c r="S1384" i="5"/>
  <c r="S2135" i="5"/>
  <c r="S1361" i="5"/>
  <c r="S1453" i="5"/>
  <c r="S2066" i="5"/>
  <c r="S2090" i="5"/>
  <c r="S2320" i="5"/>
  <c r="S2328" i="5"/>
  <c r="S1268" i="5"/>
  <c r="S1298"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2244" i="5"/>
  <c r="S2398" i="5"/>
  <c r="S2260" i="5"/>
  <c r="S850" i="5"/>
  <c r="S856" i="5"/>
  <c r="S888" i="5"/>
  <c r="S959" i="5"/>
  <c r="S984" i="5"/>
  <c r="S997" i="5"/>
  <c r="S1055" i="5"/>
  <c r="S1398" i="5"/>
  <c r="S1440" i="5"/>
  <c r="S1612" i="5"/>
  <c r="S1676" i="5"/>
  <c r="S1879" i="5"/>
  <c r="S1362" i="5"/>
  <c r="S1025" i="5"/>
  <c r="S824" i="5"/>
  <c r="S930" i="5"/>
  <c r="S935" i="5"/>
  <c r="S948" i="5"/>
  <c r="S993" i="5"/>
  <c r="S1104" i="5"/>
  <c r="S1114" i="5"/>
  <c r="S1119" i="5"/>
  <c r="S1124" i="5"/>
  <c r="S1130" i="5"/>
  <c r="S1305" i="5"/>
  <c r="S1317" i="5"/>
  <c r="S1602" i="5"/>
  <c r="S1666" i="5"/>
  <c r="S1783" i="5"/>
  <c r="S1670" i="5"/>
  <c r="S1048" i="5"/>
  <c r="S1057" i="5"/>
  <c r="S716" i="5"/>
  <c r="S693"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1412" i="5"/>
  <c r="S1446" i="5"/>
  <c r="S874" i="5"/>
  <c r="S1514" i="5"/>
  <c r="S1376" i="5"/>
  <c r="S1452" i="5"/>
  <c r="S642" i="5"/>
  <c r="S1396"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627" i="5"/>
  <c r="S2044"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841" i="5"/>
  <c r="S849" i="5"/>
  <c r="S855" i="5"/>
  <c r="S861" i="5"/>
  <c r="S887" i="5"/>
  <c r="S893" i="5"/>
  <c r="S899" i="5"/>
  <c r="S651" i="5"/>
  <c r="S686" i="5"/>
  <c r="S703" i="5"/>
  <c r="S709" i="5"/>
  <c r="S720" i="5"/>
  <c r="S726" i="5"/>
  <c r="S737" i="5"/>
  <c r="S775" i="5"/>
  <c r="S788" i="5"/>
  <c r="S663" i="5"/>
  <c r="S668" i="5"/>
  <c r="S1170" i="5"/>
  <c r="S1304" i="5"/>
  <c r="S1372" i="5"/>
  <c r="S1665" i="5"/>
  <c r="S1894" i="5"/>
  <c r="S1899" i="5"/>
  <c r="S1905" i="5"/>
  <c r="S1911" i="5"/>
  <c r="S2267" i="5"/>
  <c r="S2274" i="5"/>
  <c r="S2289" i="5"/>
  <c r="S2296" i="5"/>
  <c r="S2435" i="5"/>
  <c r="S2443" i="5"/>
  <c r="S2451" i="5"/>
  <c r="S2459" i="5"/>
  <c r="S2467" i="5"/>
  <c r="S889" i="5"/>
  <c r="S894" i="5"/>
  <c r="S906" i="5"/>
  <c r="S912" i="5"/>
  <c r="S918" i="5"/>
  <c r="S932" i="5"/>
  <c r="S971" i="5"/>
  <c r="S983" i="5"/>
  <c r="S1309" i="5"/>
  <c r="S2082" i="5"/>
  <c r="S2302" i="5"/>
  <c r="S2310" i="5"/>
  <c r="S647" i="5"/>
  <c r="S2038" i="5"/>
  <c r="S2031" i="5"/>
  <c r="S2019" i="5"/>
  <c r="S643" i="5"/>
  <c r="S1127" i="5"/>
  <c r="S2421" i="5"/>
  <c r="S832" i="5"/>
  <c r="S1102" i="5"/>
  <c r="S1500" i="5"/>
  <c r="S1508" i="5"/>
  <c r="S1642" i="5"/>
  <c r="S1839" i="5"/>
  <c r="S2210" i="5"/>
  <c r="S2254" i="5"/>
  <c r="S795" i="5"/>
  <c r="S1209" i="5"/>
  <c r="S1478" i="5"/>
  <c r="S1767" i="5"/>
  <c r="S1325" i="5"/>
  <c r="S1416" i="5"/>
  <c r="S1719" i="5"/>
  <c r="S2142"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880" i="5"/>
  <c r="S1374" i="5"/>
  <c r="S1536" i="5"/>
  <c r="S2420" i="5"/>
  <c r="S2024" i="5"/>
  <c r="S921" i="5"/>
  <c r="S991" i="5"/>
  <c r="S1648" i="5"/>
  <c r="S756" i="5"/>
  <c r="S2404" i="5"/>
  <c r="S2093" i="5"/>
  <c r="S1954" i="5"/>
  <c r="S967" i="5"/>
  <c r="S979" i="5"/>
  <c r="S2368" i="5"/>
  <c r="S2081" i="5"/>
  <c r="S2376" i="5"/>
  <c r="S653" i="5"/>
  <c r="S658" i="5"/>
  <c r="S691" i="5"/>
  <c r="S1345" i="5"/>
  <c r="S2032" i="5"/>
  <c r="S677" i="5"/>
  <c r="S858" i="5"/>
  <c r="S1078" i="5"/>
  <c r="S1432" i="5"/>
  <c r="S747" i="5"/>
  <c r="S1688" i="5"/>
  <c r="S657" i="5"/>
  <c r="S731" i="5"/>
  <c r="S1382" i="5"/>
  <c r="S1590" i="5"/>
  <c r="S667" i="5"/>
  <c r="S1005" i="5"/>
  <c r="S1214" i="5"/>
  <c r="S820" i="5"/>
  <c r="S1026" i="5"/>
  <c r="S1094" i="5"/>
  <c r="S714"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J4" i="5"/>
  <c r="M4" i="5"/>
  <c r="K4" i="5"/>
  <c r="P4" i="5"/>
  <c r="D4" i="8"/>
  <c r="B1001" i="7"/>
  <c r="C112" i="6"/>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2107" i="5"/>
  <c r="S1979" i="5"/>
  <c r="S1419" i="5"/>
  <c r="S1395" i="5"/>
  <c r="S963" i="5"/>
  <c r="S923" i="5"/>
  <c r="S1171" i="5"/>
  <c r="S1811" i="5"/>
  <c r="S1179" i="5"/>
  <c r="S1187" i="5"/>
  <c r="S995" i="5"/>
  <c r="S1299" i="5"/>
  <c r="S1667" i="5"/>
  <c r="S1603" i="5"/>
  <c r="S1947" i="5"/>
  <c r="S1867" i="5"/>
  <c r="S1131" i="5"/>
  <c r="S2243" i="5"/>
  <c r="S2003" i="5"/>
  <c r="S2322" i="5"/>
  <c r="D5" i="6"/>
  <c r="S45" i="4"/>
  <c r="S44" i="4"/>
  <c r="S46" i="4"/>
  <c r="S47" i="4"/>
  <c r="S49" i="4"/>
  <c r="S48" i="4"/>
  <c r="S50" i="4"/>
  <c r="S51" i="4"/>
  <c r="AD5" i="5"/>
  <c r="AB5" i="5"/>
  <c r="V5" i="5"/>
  <c r="V6" i="5"/>
  <c r="F6" i="5" s="1"/>
  <c r="AB6" i="5"/>
  <c r="V7" i="5"/>
  <c r="AB7" i="5"/>
  <c r="V8" i="5"/>
  <c r="AB8" i="5"/>
  <c r="AB9" i="5"/>
  <c r="V9" i="5"/>
  <c r="V10" i="5"/>
  <c r="AB10" i="5"/>
  <c r="AB11" i="5"/>
  <c r="V11" i="5"/>
  <c r="G11" i="5" s="1"/>
  <c r="AB12" i="5"/>
  <c r="V12" i="5"/>
  <c r="G12" i="5" s="1"/>
  <c r="AB13" i="5"/>
  <c r="V13" i="5"/>
  <c r="J13" i="5" s="1"/>
  <c r="V14" i="5"/>
  <c r="AB14" i="5"/>
  <c r="V15" i="5"/>
  <c r="J15" i="5" s="1"/>
  <c r="AB15" i="5"/>
  <c r="V16" i="5"/>
  <c r="AB16" i="5"/>
  <c r="V17" i="5"/>
  <c r="AB17" i="5"/>
  <c r="V18" i="5"/>
  <c r="AB18" i="5"/>
  <c r="AB19" i="5"/>
  <c r="V19" i="5"/>
  <c r="AB20" i="5"/>
  <c r="V20" i="5"/>
  <c r="G20" i="5" s="1"/>
  <c r="AB21" i="5"/>
  <c r="V21" i="5"/>
  <c r="J21" i="5" s="1"/>
  <c r="AB22" i="5"/>
  <c r="V22" i="5"/>
  <c r="AB23" i="5"/>
  <c r="V23" i="5"/>
  <c r="J23" i="5" s="1"/>
  <c r="AB24" i="5"/>
  <c r="V24" i="5"/>
  <c r="AB25" i="5"/>
  <c r="V25" i="5"/>
  <c r="V26" i="5"/>
  <c r="AB26" i="5"/>
  <c r="AB27" i="5"/>
  <c r="V27" i="5"/>
  <c r="J27" i="5" s="1"/>
  <c r="AB28" i="5"/>
  <c r="V28" i="5"/>
  <c r="J28" i="5" s="1"/>
  <c r="V29" i="5"/>
  <c r="J29" i="5" s="1"/>
  <c r="AB29" i="5"/>
  <c r="V30" i="5"/>
  <c r="AB30" i="5"/>
  <c r="G30" i="5"/>
  <c r="V31" i="5"/>
  <c r="AB31" i="5"/>
  <c r="V32" i="5"/>
  <c r="J32" i="5" s="1"/>
  <c r="AB32" i="5"/>
  <c r="V33" i="5"/>
  <c r="AB33" i="5"/>
  <c r="V34" i="5"/>
  <c r="AB34" i="5"/>
  <c r="V35" i="5"/>
  <c r="G35" i="5" s="1"/>
  <c r="AB35" i="5"/>
  <c r="V36" i="5"/>
  <c r="G36" i="5" s="1"/>
  <c r="AB36" i="5"/>
  <c r="AB37" i="5"/>
  <c r="V37" i="5"/>
  <c r="AB38" i="5"/>
  <c r="V38" i="5"/>
  <c r="V39" i="5"/>
  <c r="AB39" i="5"/>
  <c r="V40" i="5"/>
  <c r="G40" i="5" s="1"/>
  <c r="AB40" i="5"/>
  <c r="V41" i="5"/>
  <c r="AB41" i="5"/>
  <c r="V42" i="5"/>
  <c r="J42" i="5" s="1"/>
  <c r="AB42" i="5"/>
  <c r="V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T46" i="4"/>
  <c r="E13" i="5"/>
  <c r="G13" i="5"/>
  <c r="F13" i="5"/>
  <c r="R13" i="5"/>
  <c r="H13" i="5"/>
  <c r="I13" i="5"/>
  <c r="E14" i="5"/>
  <c r="G14" i="5"/>
  <c r="R14" i="5"/>
  <c r="F14" i="5"/>
  <c r="I14" i="5"/>
  <c r="E15" i="5"/>
  <c r="H15" i="5"/>
  <c r="F15" i="5"/>
  <c r="I15" i="5"/>
  <c r="G15" i="5"/>
  <c r="R15" i="5"/>
  <c r="E17" i="5"/>
  <c r="G17" i="5"/>
  <c r="I17" i="5"/>
  <c r="E19" i="5"/>
  <c r="G19" i="5"/>
  <c r="R19" i="5"/>
  <c r="H19" i="5"/>
  <c r="E21" i="5"/>
  <c r="F21" i="5"/>
  <c r="G21" i="5"/>
  <c r="I21" i="5"/>
  <c r="H21" i="5"/>
  <c r="R21" i="5"/>
  <c r="E24" i="5"/>
  <c r="I24" i="5"/>
  <c r="E25" i="5"/>
  <c r="H25" i="5"/>
  <c r="F25" i="5"/>
  <c r="G25" i="5"/>
  <c r="R25" i="5"/>
  <c r="E27" i="5"/>
  <c r="F27" i="5"/>
  <c r="R27" i="5"/>
  <c r="I27" i="5"/>
  <c r="G27" i="5"/>
  <c r="H27" i="5"/>
  <c r="E29" i="5"/>
  <c r="F29" i="5"/>
  <c r="R29" i="5"/>
  <c r="G29" i="5"/>
  <c r="H29" i="5"/>
  <c r="I29" i="5"/>
  <c r="E33" i="5"/>
  <c r="G33" i="5"/>
  <c r="H33" i="5"/>
  <c r="F33" i="5"/>
  <c r="I33" i="5"/>
  <c r="E34" i="5"/>
  <c r="G34" i="5"/>
  <c r="E37" i="5"/>
  <c r="I37" i="5"/>
  <c r="G37" i="5"/>
  <c r="F37" i="5"/>
  <c r="R37" i="5"/>
  <c r="E39" i="5"/>
  <c r="F39" i="5"/>
  <c r="E41" i="5"/>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G7" i="5"/>
  <c r="F7" i="5"/>
  <c r="J10" i="5"/>
  <c r="H10" i="5"/>
  <c r="I10"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22" i="5"/>
  <c r="I22" i="5"/>
  <c r="H22" i="5"/>
  <c r="R22" i="5"/>
  <c r="F22" i="5"/>
  <c r="E28" i="5"/>
  <c r="I28" i="5"/>
  <c r="F28" i="5"/>
  <c r="H28" i="5"/>
  <c r="R28" i="5"/>
  <c r="G28" i="5"/>
  <c r="E31" i="5"/>
  <c r="I31" i="5"/>
  <c r="H31" i="5"/>
  <c r="G31" i="5"/>
  <c r="E32" i="5"/>
  <c r="F32" i="5"/>
  <c r="H32" i="5"/>
  <c r="R32" i="5"/>
  <c r="G32" i="5"/>
  <c r="I32" i="5"/>
  <c r="E35" i="5"/>
  <c r="F35" i="5"/>
  <c r="E38" i="5"/>
  <c r="I38" i="5"/>
  <c r="H38" i="5"/>
  <c r="R38" i="5"/>
  <c r="F38" i="5"/>
  <c r="E40" i="5"/>
  <c r="F40" i="5"/>
  <c r="R40" i="5"/>
  <c r="H40" i="5"/>
  <c r="J12" i="5"/>
  <c r="I12" i="5"/>
  <c r="I11" i="5"/>
  <c r="H11" i="5"/>
  <c r="F11" i="5"/>
  <c r="J9" i="5"/>
  <c r="I9" i="5"/>
  <c r="H9" i="5"/>
  <c r="AB1374" i="5"/>
  <c r="AD1374" i="5"/>
  <c r="E10" i="5"/>
  <c r="R10" i="5"/>
  <c r="H6" i="5"/>
  <c r="G6" i="5"/>
  <c r="J8" i="5"/>
  <c r="I8" i="5"/>
  <c r="J6" i="5"/>
  <c r="I6" i="5"/>
  <c r="AB1073" i="5"/>
  <c r="AD1073" i="5"/>
  <c r="AB1102" i="5"/>
  <c r="AD1102" i="5"/>
  <c r="AB1494" i="5"/>
  <c r="AD1494" i="5"/>
  <c r="AB1806" i="5"/>
  <c r="AD1806" i="5"/>
  <c r="AB2110" i="5"/>
  <c r="AD2110" i="5"/>
  <c r="E12" i="5"/>
  <c r="R12" i="5"/>
  <c r="E11" i="5"/>
  <c r="J11" i="5"/>
  <c r="R11" i="5"/>
  <c r="E8" i="5"/>
  <c r="R8" i="5"/>
  <c r="J7" i="5"/>
  <c r="H7" i="5"/>
  <c r="I7" i="5"/>
  <c r="E6" i="5"/>
  <c r="R6" i="5"/>
  <c r="AB1478" i="5"/>
  <c r="AD1478" i="5"/>
  <c r="AB1505" i="5"/>
  <c r="AD1505" i="5"/>
  <c r="AB1518" i="5"/>
  <c r="AD1518" i="5"/>
  <c r="AB1734" i="5"/>
  <c r="AD1734" i="5"/>
  <c r="AB1870" i="5"/>
  <c r="AD1870" i="5"/>
  <c r="E5" i="5"/>
  <c r="J5" i="5"/>
  <c r="E9" i="5"/>
  <c r="R9" i="5"/>
  <c r="E7" i="5"/>
  <c r="R7" i="5"/>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AC7" i="5"/>
  <c r="G42"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V50" i="5"/>
  <c r="G50" i="5"/>
  <c r="V58" i="5"/>
  <c r="G58" i="5"/>
  <c r="V66" i="5"/>
  <c r="G66" i="5"/>
  <c r="V74" i="5"/>
  <c r="G74" i="5"/>
  <c r="V137" i="5"/>
  <c r="G137" i="5"/>
  <c r="V153" i="5"/>
  <c r="G153" i="5"/>
  <c r="V169" i="5"/>
  <c r="G169" i="5"/>
  <c r="V177" i="5"/>
  <c r="V201" i="5"/>
  <c r="V214" i="5"/>
  <c r="R217" i="5"/>
  <c r="H217" i="5"/>
  <c r="G217" i="5"/>
  <c r="I217" i="5"/>
  <c r="F217" i="5"/>
  <c r="J217" i="5"/>
  <c r="E217" i="5"/>
  <c r="V222" i="5"/>
  <c r="I231" i="5"/>
  <c r="G231" i="5"/>
  <c r="R231" i="5"/>
  <c r="F231" i="5"/>
  <c r="H231" i="5"/>
  <c r="J231" i="5"/>
  <c r="E231" i="5"/>
  <c r="V233" i="5"/>
  <c r="G233" i="5"/>
  <c r="J242" i="5"/>
  <c r="H242" i="5"/>
  <c r="I242" i="5"/>
  <c r="R242" i="5"/>
  <c r="G242" i="5"/>
  <c r="F242" i="5"/>
  <c r="E242" i="5"/>
  <c r="F248" i="5"/>
  <c r="H248" i="5"/>
  <c r="G248" i="5"/>
  <c r="I248" i="5"/>
  <c r="R248" i="5"/>
  <c r="J248" i="5"/>
  <c r="E248" i="5"/>
  <c r="F251" i="5"/>
  <c r="R251" i="5"/>
  <c r="H251" i="5"/>
  <c r="I251" i="5"/>
  <c r="J251" i="5"/>
  <c r="G251" i="5"/>
  <c r="E251" i="5"/>
  <c r="V254" i="5"/>
  <c r="G254" i="5"/>
  <c r="F257" i="5"/>
  <c r="J257" i="5"/>
  <c r="G257" i="5"/>
  <c r="I257" i="5"/>
  <c r="R257" i="5"/>
  <c r="H257" i="5"/>
  <c r="E257" i="5"/>
  <c r="V265" i="5"/>
  <c r="G265" i="5"/>
  <c r="V273" i="5"/>
  <c r="G273" i="5"/>
  <c r="G276" i="5"/>
  <c r="J276" i="5"/>
  <c r="F276" i="5"/>
  <c r="H276" i="5"/>
  <c r="R276" i="5"/>
  <c r="I276" i="5"/>
  <c r="E276" i="5"/>
  <c r="G277" i="5"/>
  <c r="F277" i="5"/>
  <c r="I277" i="5"/>
  <c r="R277" i="5"/>
  <c r="H277" i="5"/>
  <c r="J277" i="5"/>
  <c r="E277" i="5"/>
  <c r="V286" i="5"/>
  <c r="G286" i="5"/>
  <c r="I287" i="5"/>
  <c r="R287" i="5"/>
  <c r="J287" i="5"/>
  <c r="H287" i="5"/>
  <c r="F287" i="5"/>
  <c r="G287" i="5"/>
  <c r="E287" i="5"/>
  <c r="J288" i="5"/>
  <c r="F288" i="5"/>
  <c r="R288" i="5"/>
  <c r="G288" i="5"/>
  <c r="I288" i="5"/>
  <c r="H288" i="5"/>
  <c r="E288" i="5"/>
  <c r="V297" i="5"/>
  <c r="G297" i="5"/>
  <c r="G307" i="5"/>
  <c r="H307" i="5"/>
  <c r="I307" i="5"/>
  <c r="F307" i="5"/>
  <c r="R307" i="5"/>
  <c r="J307" i="5"/>
  <c r="E307" i="5"/>
  <c r="J308" i="5"/>
  <c r="H308" i="5"/>
  <c r="I308" i="5"/>
  <c r="R308" i="5"/>
  <c r="G308" i="5"/>
  <c r="F308" i="5"/>
  <c r="E308" i="5"/>
  <c r="J314" i="5"/>
  <c r="I314" i="5"/>
  <c r="R314" i="5"/>
  <c r="G314" i="5"/>
  <c r="H314" i="5"/>
  <c r="F314" i="5"/>
  <c r="E314" i="5"/>
  <c r="G317" i="5"/>
  <c r="I317" i="5"/>
  <c r="R317" i="5"/>
  <c r="J317" i="5"/>
  <c r="H317" i="5"/>
  <c r="F317" i="5"/>
  <c r="E317" i="5"/>
  <c r="V318" i="5"/>
  <c r="F325" i="5"/>
  <c r="H325" i="5"/>
  <c r="R325" i="5"/>
  <c r="J325" i="5"/>
  <c r="I325" i="5"/>
  <c r="G325" i="5"/>
  <c r="E325" i="5"/>
  <c r="V326" i="5"/>
  <c r="I327" i="5"/>
  <c r="G327" i="5"/>
  <c r="R327" i="5"/>
  <c r="H327" i="5"/>
  <c r="F327" i="5"/>
  <c r="J327" i="5"/>
  <c r="E327" i="5"/>
  <c r="G328" i="5"/>
  <c r="H328" i="5"/>
  <c r="F328" i="5"/>
  <c r="J328" i="5"/>
  <c r="I328" i="5"/>
  <c r="R328" i="5"/>
  <c r="E328" i="5"/>
  <c r="V329" i="5"/>
  <c r="G329" i="5"/>
  <c r="H331" i="5"/>
  <c r="F331" i="5"/>
  <c r="J331" i="5"/>
  <c r="G331" i="5"/>
  <c r="R331" i="5"/>
  <c r="I331" i="5"/>
  <c r="E331" i="5"/>
  <c r="J333" i="5"/>
  <c r="R333" i="5"/>
  <c r="F333" i="5"/>
  <c r="G333" i="5"/>
  <c r="I333" i="5"/>
  <c r="H333" i="5"/>
  <c r="E333" i="5"/>
  <c r="J335" i="5"/>
  <c r="R335" i="5"/>
  <c r="H335" i="5"/>
  <c r="I335" i="5"/>
  <c r="F335" i="5"/>
  <c r="G335" i="5"/>
  <c r="E335" i="5"/>
  <c r="V337" i="5"/>
  <c r="G337" i="5"/>
  <c r="H338" i="5"/>
  <c r="R338" i="5"/>
  <c r="G338" i="5"/>
  <c r="F338" i="5"/>
  <c r="J338" i="5"/>
  <c r="I338" i="5"/>
  <c r="E338" i="5"/>
  <c r="J341" i="5"/>
  <c r="H341" i="5"/>
  <c r="F341" i="5"/>
  <c r="G341" i="5"/>
  <c r="I341" i="5"/>
  <c r="R341" i="5"/>
  <c r="E341" i="5"/>
  <c r="V345" i="5"/>
  <c r="G345" i="5"/>
  <c r="J352" i="5"/>
  <c r="F352" i="5"/>
  <c r="R352" i="5"/>
  <c r="G352" i="5"/>
  <c r="I352" i="5"/>
  <c r="H352" i="5"/>
  <c r="E352" i="5"/>
  <c r="V353" i="5"/>
  <c r="G353" i="5"/>
  <c r="I354" i="5"/>
  <c r="G354" i="5"/>
  <c r="R354" i="5"/>
  <c r="F354" i="5"/>
  <c r="H354" i="5"/>
  <c r="J354" i="5"/>
  <c r="E354" i="5"/>
  <c r="G356" i="5"/>
  <c r="H356" i="5"/>
  <c r="J356" i="5"/>
  <c r="R356" i="5"/>
  <c r="I356" i="5"/>
  <c r="F356" i="5"/>
  <c r="E356" i="5"/>
  <c r="V366" i="5"/>
  <c r="G366" i="5"/>
  <c r="F387" i="5"/>
  <c r="G387" i="5"/>
  <c r="I387" i="5"/>
  <c r="J387" i="5"/>
  <c r="R387" i="5"/>
  <c r="H387" i="5"/>
  <c r="E387" i="5"/>
  <c r="I388" i="5"/>
  <c r="J388" i="5"/>
  <c r="F388" i="5"/>
  <c r="R388" i="5"/>
  <c r="G388" i="5"/>
  <c r="H388" i="5"/>
  <c r="E388" i="5"/>
  <c r="G390" i="5"/>
  <c r="F390" i="5"/>
  <c r="J390" i="5"/>
  <c r="I390" i="5"/>
  <c r="R390" i="5"/>
  <c r="H390" i="5"/>
  <c r="E390" i="5"/>
  <c r="V393" i="5"/>
  <c r="G393" i="5"/>
  <c r="F396" i="5"/>
  <c r="J396" i="5"/>
  <c r="G396" i="5"/>
  <c r="H396" i="5"/>
  <c r="I396" i="5"/>
  <c r="R396" i="5"/>
  <c r="E396" i="5"/>
  <c r="V398" i="5"/>
  <c r="G398" i="5"/>
  <c r="V401" i="5"/>
  <c r="G401" i="5"/>
  <c r="H409" i="5"/>
  <c r="I409" i="5"/>
  <c r="F409" i="5"/>
  <c r="G409" i="5"/>
  <c r="J409" i="5"/>
  <c r="T409" i="5" s="1"/>
  <c r="R409" i="5"/>
  <c r="E409" i="5"/>
  <c r="J415" i="5"/>
  <c r="T415" i="5" s="1"/>
  <c r="H415" i="5"/>
  <c r="G415" i="5"/>
  <c r="R415" i="5"/>
  <c r="F415" i="5"/>
  <c r="I415" i="5"/>
  <c r="E415" i="5"/>
  <c r="V425" i="5"/>
  <c r="G425" i="5"/>
  <c r="G434" i="5"/>
  <c r="F434" i="5"/>
  <c r="I434" i="5"/>
  <c r="H434" i="5"/>
  <c r="R434" i="5"/>
  <c r="J434" i="5"/>
  <c r="E434" i="5"/>
  <c r="H436" i="5"/>
  <c r="I436" i="5"/>
  <c r="J436" i="5"/>
  <c r="F436" i="5"/>
  <c r="R436" i="5"/>
  <c r="G436" i="5"/>
  <c r="E436" i="5"/>
  <c r="V438" i="5"/>
  <c r="V449" i="5"/>
  <c r="V465" i="5"/>
  <c r="V470" i="5"/>
  <c r="R476" i="5"/>
  <c r="I476" i="5"/>
  <c r="H476" i="5"/>
  <c r="J476" i="5"/>
  <c r="F476" i="5"/>
  <c r="G476" i="5"/>
  <c r="E476" i="5"/>
  <c r="V481" i="5"/>
  <c r="G481" i="5"/>
  <c r="V486" i="5"/>
  <c r="H488" i="5"/>
  <c r="R488" i="5"/>
  <c r="I488" i="5"/>
  <c r="F488" i="5"/>
  <c r="G488" i="5"/>
  <c r="J488" i="5"/>
  <c r="E488" i="5"/>
  <c r="V489" i="5"/>
  <c r="V502" i="5"/>
  <c r="V505" i="5"/>
  <c r="H514" i="5"/>
  <c r="R514" i="5"/>
  <c r="F514" i="5"/>
  <c r="G514" i="5"/>
  <c r="I514" i="5"/>
  <c r="J514" i="5"/>
  <c r="T514" i="5" s="1"/>
  <c r="E514" i="5"/>
  <c r="V521" i="5"/>
  <c r="G521" i="5"/>
  <c r="J527" i="5"/>
  <c r="H527" i="5"/>
  <c r="G527" i="5"/>
  <c r="I527" i="5"/>
  <c r="F527" i="5"/>
  <c r="R527" i="5"/>
  <c r="E527" i="5"/>
  <c r="V529" i="5"/>
  <c r="G529" i="5"/>
  <c r="G534" i="5"/>
  <c r="R534" i="5"/>
  <c r="F534" i="5"/>
  <c r="J534" i="5"/>
  <c r="H534" i="5"/>
  <c r="I534" i="5"/>
  <c r="E534" i="5"/>
  <c r="I545" i="5"/>
  <c r="H545" i="5"/>
  <c r="R545" i="5"/>
  <c r="J545" i="5"/>
  <c r="G545" i="5"/>
  <c r="F545" i="5"/>
  <c r="E545" i="5"/>
  <c r="R549" i="5"/>
  <c r="J549" i="5"/>
  <c r="I549" i="5"/>
  <c r="H549" i="5"/>
  <c r="F549" i="5"/>
  <c r="G549" i="5"/>
  <c r="E549" i="5"/>
  <c r="V558" i="5"/>
  <c r="G558" i="5"/>
  <c r="V561" i="5"/>
  <c r="G561" i="5"/>
  <c r="I567" i="5"/>
  <c r="R567" i="5"/>
  <c r="H567" i="5"/>
  <c r="J567" i="5"/>
  <c r="G567" i="5"/>
  <c r="F567" i="5"/>
  <c r="E567" i="5"/>
  <c r="F568" i="5"/>
  <c r="I568" i="5"/>
  <c r="H568" i="5"/>
  <c r="J568" i="5"/>
  <c r="R568" i="5"/>
  <c r="G568" i="5"/>
  <c r="E568" i="5"/>
  <c r="V585" i="5"/>
  <c r="V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AC8" i="5"/>
  <c r="AC9" i="5"/>
  <c r="AC10" i="5"/>
  <c r="AC11" i="5"/>
  <c r="AC12" i="5"/>
  <c r="I1877" i="5"/>
  <c r="H1877" i="5"/>
  <c r="F1877" i="5"/>
  <c r="G1877" i="5"/>
  <c r="J1877" i="5"/>
  <c r="R1877" i="5"/>
  <c r="E1877" i="5"/>
  <c r="X1877" i="5" s="1"/>
  <c r="R1878" i="5"/>
  <c r="J1878" i="5"/>
  <c r="H1878" i="5"/>
  <c r="G1878" i="5"/>
  <c r="I1878" i="5"/>
  <c r="F1878" i="5"/>
  <c r="E1878" i="5"/>
  <c r="X1878" i="5" s="1"/>
  <c r="G1879" i="5"/>
  <c r="I1879" i="5"/>
  <c r="H1879" i="5"/>
  <c r="R1879" i="5"/>
  <c r="J1879" i="5"/>
  <c r="F1879" i="5"/>
  <c r="E1879" i="5"/>
  <c r="X1879" i="5" s="1"/>
  <c r="J1880" i="5"/>
  <c r="G1880" i="5"/>
  <c r="I1880" i="5"/>
  <c r="H1880" i="5"/>
  <c r="R1880" i="5"/>
  <c r="F1880" i="5"/>
  <c r="E1880" i="5"/>
  <c r="X1880" i="5" s="1"/>
  <c r="G1881" i="5"/>
  <c r="I1881" i="5"/>
  <c r="H1881" i="5"/>
  <c r="J1881" i="5"/>
  <c r="R1881" i="5"/>
  <c r="F1881" i="5"/>
  <c r="E1881" i="5"/>
  <c r="X1881" i="5" s="1"/>
  <c r="I1882" i="5"/>
  <c r="F1882" i="5"/>
  <c r="G1882" i="5"/>
  <c r="J1882" i="5"/>
  <c r="H1882" i="5"/>
  <c r="R1882" i="5"/>
  <c r="E1882" i="5"/>
  <c r="X1882" i="5" s="1"/>
  <c r="R1883" i="5"/>
  <c r="F1883" i="5"/>
  <c r="I1883" i="5"/>
  <c r="G1883" i="5"/>
  <c r="J1883" i="5"/>
  <c r="H1883" i="5"/>
  <c r="E1883" i="5"/>
  <c r="X1883" i="5" s="1"/>
  <c r="F1894" i="5"/>
  <c r="H1894" i="5"/>
  <c r="J1894" i="5"/>
  <c r="G1894" i="5"/>
  <c r="I1894" i="5"/>
  <c r="R1894" i="5"/>
  <c r="E1894" i="5"/>
  <c r="X1894" i="5" s="1"/>
  <c r="F1895" i="5"/>
  <c r="G1895" i="5"/>
  <c r="R1895" i="5"/>
  <c r="I1895" i="5"/>
  <c r="J1895" i="5"/>
  <c r="H1895" i="5"/>
  <c r="E1895" i="5"/>
  <c r="X1895" i="5" s="1"/>
  <c r="G1896" i="5"/>
  <c r="J1896" i="5"/>
  <c r="H1896" i="5"/>
  <c r="R1896" i="5"/>
  <c r="F1896" i="5"/>
  <c r="I1896" i="5"/>
  <c r="E1896" i="5"/>
  <c r="X1896" i="5" s="1"/>
  <c r="J1915" i="5"/>
  <c r="G1915" i="5"/>
  <c r="F1915" i="5"/>
  <c r="H1915" i="5"/>
  <c r="I1915" i="5"/>
  <c r="R1915" i="5"/>
  <c r="E1915" i="5"/>
  <c r="X1915" i="5" s="1"/>
  <c r="R1916" i="5"/>
  <c r="G1916" i="5"/>
  <c r="J1916" i="5"/>
  <c r="F1916" i="5"/>
  <c r="I1916" i="5"/>
  <c r="H1916" i="5"/>
  <c r="E1916" i="5"/>
  <c r="X1916" i="5" s="1"/>
  <c r="H1917" i="5"/>
  <c r="R1917" i="5"/>
  <c r="F1917" i="5"/>
  <c r="G1917" i="5"/>
  <c r="J1917" i="5"/>
  <c r="I1917" i="5"/>
  <c r="E1917" i="5"/>
  <c r="X1917" i="5" s="1"/>
  <c r="G1918" i="5"/>
  <c r="J1918" i="5"/>
  <c r="H1918" i="5"/>
  <c r="I1918" i="5"/>
  <c r="R1918" i="5"/>
  <c r="F1918" i="5"/>
  <c r="E1918" i="5"/>
  <c r="X1918" i="5" s="1"/>
  <c r="J1919" i="5"/>
  <c r="F1919" i="5"/>
  <c r="H1919" i="5"/>
  <c r="I1919" i="5"/>
  <c r="G1919" i="5"/>
  <c r="R1919" i="5"/>
  <c r="E1919" i="5"/>
  <c r="X1919" i="5" s="1"/>
  <c r="J1920" i="5"/>
  <c r="G1920" i="5"/>
  <c r="F1920" i="5"/>
  <c r="I1920" i="5"/>
  <c r="R1920" i="5"/>
  <c r="H1920" i="5"/>
  <c r="E1920" i="5"/>
  <c r="X1920" i="5" s="1"/>
  <c r="J1923" i="5"/>
  <c r="G1923" i="5"/>
  <c r="R1923" i="5"/>
  <c r="F1923" i="5"/>
  <c r="H1923" i="5"/>
  <c r="I1923" i="5"/>
  <c r="E1923" i="5"/>
  <c r="X1923" i="5" s="1"/>
  <c r="H1924" i="5"/>
  <c r="F1924" i="5"/>
  <c r="I1924" i="5"/>
  <c r="R1924" i="5"/>
  <c r="G1924" i="5"/>
  <c r="J1924" i="5"/>
  <c r="E1924" i="5"/>
  <c r="X1924" i="5" s="1"/>
  <c r="G1925" i="5"/>
  <c r="R1925" i="5"/>
  <c r="H1925" i="5"/>
  <c r="J1925" i="5"/>
  <c r="F1925" i="5"/>
  <c r="I1925" i="5"/>
  <c r="E1925" i="5"/>
  <c r="X1925" i="5" s="1"/>
  <c r="G1926" i="5"/>
  <c r="J1926" i="5"/>
  <c r="I1926" i="5"/>
  <c r="F1926" i="5"/>
  <c r="R1926" i="5"/>
  <c r="H1926" i="5"/>
  <c r="E1926" i="5"/>
  <c r="X1926" i="5" s="1"/>
  <c r="I1927" i="5"/>
  <c r="G1927" i="5"/>
  <c r="J1927" i="5"/>
  <c r="F1927" i="5"/>
  <c r="H1927" i="5"/>
  <c r="R1927" i="5"/>
  <c r="E1927" i="5"/>
  <c r="X1927" i="5" s="1"/>
  <c r="G1955" i="5"/>
  <c r="I1955" i="5"/>
  <c r="J1955" i="5"/>
  <c r="R1955" i="5"/>
  <c r="F1955" i="5"/>
  <c r="H1955" i="5"/>
  <c r="E1955" i="5"/>
  <c r="X1955" i="5" s="1"/>
  <c r="R1962" i="5"/>
  <c r="I1962" i="5"/>
  <c r="G1962" i="5"/>
  <c r="H1962" i="5"/>
  <c r="F1962" i="5"/>
  <c r="J1962" i="5"/>
  <c r="E1962" i="5"/>
  <c r="X1962" i="5" s="1"/>
  <c r="I1963" i="5"/>
  <c r="J1963" i="5"/>
  <c r="F1963" i="5"/>
  <c r="H1963" i="5"/>
  <c r="G1963" i="5"/>
  <c r="R1963" i="5"/>
  <c r="E1963" i="5"/>
  <c r="X1963" i="5" s="1"/>
  <c r="J1970" i="5"/>
  <c r="F1970" i="5"/>
  <c r="I1970" i="5"/>
  <c r="H1970" i="5"/>
  <c r="R1970" i="5"/>
  <c r="G1970" i="5"/>
  <c r="E1970" i="5"/>
  <c r="X1970" i="5" s="1"/>
  <c r="F1971" i="5"/>
  <c r="G1971" i="5"/>
  <c r="H1971" i="5"/>
  <c r="I1971" i="5"/>
  <c r="J1971" i="5"/>
  <c r="R1971" i="5"/>
  <c r="E1971" i="5"/>
  <c r="X1971" i="5" s="1"/>
  <c r="H1972" i="5"/>
  <c r="R1972" i="5"/>
  <c r="J1972" i="5"/>
  <c r="G1972" i="5"/>
  <c r="F1972" i="5"/>
  <c r="I1972" i="5"/>
  <c r="E1972" i="5"/>
  <c r="X1972" i="5" s="1"/>
  <c r="G1973" i="5"/>
  <c r="I1973" i="5"/>
  <c r="H1973" i="5"/>
  <c r="R1973" i="5"/>
  <c r="J1973" i="5"/>
  <c r="F1973" i="5"/>
  <c r="E1973" i="5"/>
  <c r="X1973" i="5" s="1"/>
  <c r="H1978" i="5"/>
  <c r="G1978" i="5"/>
  <c r="I1978" i="5"/>
  <c r="F1978" i="5"/>
  <c r="R1978" i="5"/>
  <c r="J1978" i="5"/>
  <c r="E1978" i="5"/>
  <c r="X1978" i="5" s="1"/>
  <c r="H1979" i="5"/>
  <c r="J1979" i="5"/>
  <c r="R1979" i="5"/>
  <c r="G1979" i="5"/>
  <c r="F1979" i="5"/>
  <c r="I1979" i="5"/>
  <c r="E1979" i="5"/>
  <c r="X1979" i="5" s="1"/>
  <c r="R1980" i="5"/>
  <c r="H1980" i="5"/>
  <c r="I1980" i="5"/>
  <c r="G1980" i="5"/>
  <c r="F1980" i="5"/>
  <c r="J1980" i="5"/>
  <c r="E1980" i="5"/>
  <c r="X1980" i="5" s="1"/>
  <c r="J1981" i="5"/>
  <c r="F1981" i="5"/>
  <c r="R1981" i="5"/>
  <c r="H1981" i="5"/>
  <c r="G1981" i="5"/>
  <c r="I1981" i="5"/>
  <c r="E1981" i="5"/>
  <c r="X1981" i="5" s="1"/>
  <c r="J1982" i="5"/>
  <c r="F1982" i="5"/>
  <c r="G1982" i="5"/>
  <c r="I1982" i="5"/>
  <c r="H1982" i="5"/>
  <c r="R1982" i="5"/>
  <c r="E1982" i="5"/>
  <c r="X1982" i="5" s="1"/>
  <c r="R1983" i="5"/>
  <c r="I1983" i="5"/>
  <c r="F1983" i="5"/>
  <c r="G1983" i="5"/>
  <c r="H1983" i="5"/>
  <c r="J1983" i="5"/>
  <c r="E1983" i="5"/>
  <c r="X1983" i="5" s="1"/>
  <c r="H1984" i="5"/>
  <c r="J1984" i="5"/>
  <c r="R1984" i="5"/>
  <c r="I1984" i="5"/>
  <c r="F1984" i="5"/>
  <c r="G1984" i="5"/>
  <c r="E1984" i="5"/>
  <c r="X1984" i="5" s="1"/>
  <c r="H1988" i="5"/>
  <c r="F1988" i="5"/>
  <c r="J1988" i="5"/>
  <c r="R1988" i="5"/>
  <c r="G1988" i="5"/>
  <c r="I1988" i="5"/>
  <c r="E1988" i="5"/>
  <c r="X1988" i="5" s="1"/>
  <c r="H1989" i="5"/>
  <c r="F1989" i="5"/>
  <c r="G1989" i="5"/>
  <c r="J1989" i="5"/>
  <c r="I1989" i="5"/>
  <c r="R1989" i="5"/>
  <c r="E1989" i="5"/>
  <c r="X1989" i="5" s="1"/>
  <c r="I1990" i="5"/>
  <c r="R1990" i="5"/>
  <c r="F1990" i="5"/>
  <c r="J1990" i="5"/>
  <c r="H1990" i="5"/>
  <c r="G1990" i="5"/>
  <c r="E1990" i="5"/>
  <c r="X1990" i="5" s="1"/>
  <c r="J1991" i="5"/>
  <c r="R1991" i="5"/>
  <c r="I1991" i="5"/>
  <c r="G1991" i="5"/>
  <c r="F1991" i="5"/>
  <c r="H1991" i="5"/>
  <c r="E1991" i="5"/>
  <c r="X1991" i="5" s="1"/>
  <c r="F2008" i="5"/>
  <c r="G2008" i="5"/>
  <c r="H2008" i="5"/>
  <c r="R2008" i="5"/>
  <c r="J2008" i="5"/>
  <c r="I2008" i="5"/>
  <c r="E2008" i="5"/>
  <c r="X2008" i="5" s="1"/>
  <c r="F2009" i="5"/>
  <c r="J2009" i="5"/>
  <c r="R2009" i="5"/>
  <c r="I2009" i="5"/>
  <c r="H2009" i="5"/>
  <c r="G2009" i="5"/>
  <c r="E2009" i="5"/>
  <c r="X2009" i="5" s="1"/>
  <c r="F2045" i="5"/>
  <c r="H2045" i="5"/>
  <c r="G2045" i="5"/>
  <c r="R2045" i="5"/>
  <c r="I2045" i="5"/>
  <c r="J2045" i="5"/>
  <c r="E2045" i="5"/>
  <c r="X2045" i="5" s="1"/>
  <c r="I2046" i="5"/>
  <c r="G2046" i="5"/>
  <c r="J2046" i="5"/>
  <c r="R2046" i="5"/>
  <c r="F2046" i="5"/>
  <c r="H2046" i="5"/>
  <c r="E2046" i="5"/>
  <c r="X2046" i="5" s="1"/>
  <c r="I2047" i="5"/>
  <c r="J2047" i="5"/>
  <c r="R2047" i="5"/>
  <c r="H2047" i="5"/>
  <c r="F2047" i="5"/>
  <c r="G2047" i="5"/>
  <c r="E2047" i="5"/>
  <c r="X2047" i="5" s="1"/>
  <c r="G2048" i="5"/>
  <c r="F2048" i="5"/>
  <c r="J2048" i="5"/>
  <c r="H2048" i="5"/>
  <c r="I2048" i="5"/>
  <c r="R2048" i="5"/>
  <c r="E2048" i="5"/>
  <c r="X2048" i="5" s="1"/>
  <c r="H2049" i="5"/>
  <c r="J2049" i="5"/>
  <c r="G2049" i="5"/>
  <c r="R2049" i="5"/>
  <c r="F2049" i="5"/>
  <c r="I2049" i="5"/>
  <c r="E2049" i="5"/>
  <c r="X2049" i="5" s="1"/>
  <c r="R2050" i="5"/>
  <c r="H2050" i="5"/>
  <c r="G2050" i="5"/>
  <c r="J2050" i="5"/>
  <c r="F2050" i="5"/>
  <c r="I2050" i="5"/>
  <c r="E2050" i="5"/>
  <c r="X2050" i="5" s="1"/>
  <c r="R2051" i="5"/>
  <c r="H2051" i="5"/>
  <c r="F2051" i="5"/>
  <c r="J2051" i="5"/>
  <c r="I2051" i="5"/>
  <c r="G2051" i="5"/>
  <c r="E2051" i="5"/>
  <c r="X2051" i="5" s="1"/>
  <c r="I2052" i="5"/>
  <c r="R2052" i="5"/>
  <c r="F2052" i="5"/>
  <c r="H2052" i="5"/>
  <c r="J2052" i="5"/>
  <c r="G2052" i="5"/>
  <c r="E2052" i="5"/>
  <c r="X2052" i="5" s="1"/>
  <c r="F2053" i="5"/>
  <c r="H2053" i="5"/>
  <c r="G2053" i="5"/>
  <c r="R2053" i="5"/>
  <c r="J2053" i="5"/>
  <c r="I2053" i="5"/>
  <c r="E2053" i="5"/>
  <c r="X2053" i="5" s="1"/>
  <c r="F2054" i="5"/>
  <c r="I2054" i="5"/>
  <c r="J2054" i="5"/>
  <c r="R2054" i="5"/>
  <c r="H2054" i="5"/>
  <c r="G2054" i="5"/>
  <c r="E2054" i="5"/>
  <c r="X2054" i="5" s="1"/>
  <c r="I2055" i="5"/>
  <c r="G2055" i="5"/>
  <c r="F2055" i="5"/>
  <c r="J2055" i="5"/>
  <c r="R2055" i="5"/>
  <c r="H2055" i="5"/>
  <c r="E2055" i="5"/>
  <c r="X2055" i="5" s="1"/>
  <c r="J2056" i="5"/>
  <c r="F2056" i="5"/>
  <c r="G2056" i="5"/>
  <c r="R2056" i="5"/>
  <c r="I2056" i="5"/>
  <c r="H2056" i="5"/>
  <c r="E2056" i="5"/>
  <c r="X2056" i="5" s="1"/>
  <c r="I2057" i="5"/>
  <c r="F2057" i="5"/>
  <c r="H2057" i="5"/>
  <c r="J2057" i="5"/>
  <c r="R2057" i="5"/>
  <c r="G2057" i="5"/>
  <c r="E2057" i="5"/>
  <c r="X2057" i="5" s="1"/>
  <c r="I2058" i="5"/>
  <c r="J2058" i="5"/>
  <c r="H2058" i="5"/>
  <c r="F2058" i="5"/>
  <c r="R2058" i="5"/>
  <c r="G2058" i="5"/>
  <c r="E2058" i="5"/>
  <c r="X2058" i="5" s="1"/>
  <c r="G2059" i="5"/>
  <c r="I2059" i="5"/>
  <c r="H2059" i="5"/>
  <c r="J2059" i="5"/>
  <c r="F2059" i="5"/>
  <c r="R2059" i="5"/>
  <c r="E2059" i="5"/>
  <c r="X2059" i="5" s="1"/>
  <c r="J2060" i="5"/>
  <c r="R2060" i="5"/>
  <c r="I2060" i="5"/>
  <c r="H2060" i="5"/>
  <c r="F2060" i="5"/>
  <c r="G2060" i="5"/>
  <c r="E2060" i="5"/>
  <c r="X2060" i="5" s="1"/>
  <c r="H2061" i="5"/>
  <c r="G2061" i="5"/>
  <c r="F2061" i="5"/>
  <c r="J2061" i="5"/>
  <c r="I2061" i="5"/>
  <c r="R2061" i="5"/>
  <c r="E2061" i="5"/>
  <c r="X2061" i="5" s="1"/>
  <c r="H2062" i="5"/>
  <c r="I2062" i="5"/>
  <c r="G2062" i="5"/>
  <c r="J2062" i="5"/>
  <c r="R2062" i="5"/>
  <c r="F2062" i="5"/>
  <c r="E2062" i="5"/>
  <c r="X2062" i="5" s="1"/>
  <c r="F2063" i="5"/>
  <c r="J2063" i="5"/>
  <c r="H2063" i="5"/>
  <c r="G2063" i="5"/>
  <c r="R2063" i="5"/>
  <c r="I2063" i="5"/>
  <c r="E2063" i="5"/>
  <c r="X2063" i="5" s="1"/>
  <c r="F2064" i="5"/>
  <c r="R2064" i="5"/>
  <c r="J2064" i="5"/>
  <c r="I2064" i="5"/>
  <c r="G2064" i="5"/>
  <c r="H2064" i="5"/>
  <c r="E2064" i="5"/>
  <c r="X2064" i="5" s="1"/>
  <c r="I2065" i="5"/>
  <c r="H2065" i="5"/>
  <c r="J2065" i="5"/>
  <c r="R2065" i="5"/>
  <c r="G2065" i="5"/>
  <c r="F2065" i="5"/>
  <c r="E2065" i="5"/>
  <c r="X2065" i="5" s="1"/>
  <c r="R2066" i="5"/>
  <c r="H2066" i="5"/>
  <c r="F2066" i="5"/>
  <c r="G2066" i="5"/>
  <c r="I2066" i="5"/>
  <c r="J2066" i="5"/>
  <c r="E2066" i="5"/>
  <c r="X2066" i="5" s="1"/>
  <c r="H2067" i="5"/>
  <c r="I2067" i="5"/>
  <c r="F2067" i="5"/>
  <c r="J2067" i="5"/>
  <c r="R2067" i="5"/>
  <c r="G2067" i="5"/>
  <c r="E2067" i="5"/>
  <c r="X2067" i="5" s="1"/>
  <c r="H2068" i="5"/>
  <c r="I2068" i="5"/>
  <c r="J2068" i="5"/>
  <c r="F2068" i="5"/>
  <c r="G2068" i="5"/>
  <c r="R2068" i="5"/>
  <c r="E2068" i="5"/>
  <c r="X2068" i="5" s="1"/>
  <c r="G2069" i="5"/>
  <c r="R2069" i="5"/>
  <c r="J2069" i="5"/>
  <c r="H2069" i="5"/>
  <c r="F2069" i="5"/>
  <c r="I2069" i="5"/>
  <c r="E2069" i="5"/>
  <c r="X2069" i="5" s="1"/>
  <c r="R2070" i="5"/>
  <c r="J2070" i="5"/>
  <c r="I2070" i="5"/>
  <c r="G2070" i="5"/>
  <c r="H2070" i="5"/>
  <c r="F2070" i="5"/>
  <c r="E2070" i="5"/>
  <c r="X2070" i="5" s="1"/>
  <c r="I2071" i="5"/>
  <c r="G2071" i="5"/>
  <c r="H2071" i="5"/>
  <c r="R2071" i="5"/>
  <c r="J2071" i="5"/>
  <c r="F2071" i="5"/>
  <c r="E2071" i="5"/>
  <c r="X2071" i="5" s="1"/>
  <c r="R2072" i="5"/>
  <c r="H2072" i="5"/>
  <c r="F2072" i="5"/>
  <c r="G2072" i="5"/>
  <c r="I2072" i="5"/>
  <c r="J2072" i="5"/>
  <c r="E2072" i="5"/>
  <c r="X2072" i="5" s="1"/>
  <c r="J2083" i="5"/>
  <c r="H2083" i="5"/>
  <c r="R2083" i="5"/>
  <c r="I2083" i="5"/>
  <c r="F2083" i="5"/>
  <c r="G2083" i="5"/>
  <c r="E2083" i="5"/>
  <c r="X2083" i="5" s="1"/>
  <c r="G2097" i="5"/>
  <c r="J2097" i="5"/>
  <c r="R2097" i="5"/>
  <c r="I2097" i="5"/>
  <c r="F2097" i="5"/>
  <c r="H2097" i="5"/>
  <c r="E2097" i="5"/>
  <c r="X2097" i="5" s="1"/>
  <c r="F2098" i="5"/>
  <c r="H2098" i="5"/>
  <c r="G2098" i="5"/>
  <c r="R2098" i="5"/>
  <c r="I2098" i="5"/>
  <c r="J2098" i="5"/>
  <c r="E2098" i="5"/>
  <c r="X2098" i="5" s="1"/>
  <c r="F2099" i="5"/>
  <c r="G2099" i="5"/>
  <c r="R2099" i="5"/>
  <c r="H2099" i="5"/>
  <c r="J2099" i="5"/>
  <c r="I2099" i="5"/>
  <c r="E2099" i="5"/>
  <c r="X2099" i="5" s="1"/>
  <c r="H2100" i="5"/>
  <c r="I2100" i="5"/>
  <c r="J2100" i="5"/>
  <c r="G2100" i="5"/>
  <c r="F2100" i="5"/>
  <c r="R2100" i="5"/>
  <c r="E2100" i="5"/>
  <c r="X2100" i="5" s="1"/>
  <c r="R2101" i="5"/>
  <c r="H2101" i="5"/>
  <c r="F2101" i="5"/>
  <c r="G2101" i="5"/>
  <c r="J2101" i="5"/>
  <c r="I2101" i="5"/>
  <c r="E2101" i="5"/>
  <c r="X2101" i="5" s="1"/>
  <c r="R2102" i="5"/>
  <c r="I2102" i="5"/>
  <c r="F2102" i="5"/>
  <c r="G2102" i="5"/>
  <c r="H2102" i="5"/>
  <c r="J2102" i="5"/>
  <c r="E2102" i="5"/>
  <c r="X2102" i="5" s="1"/>
  <c r="G2111" i="5"/>
  <c r="J2111" i="5"/>
  <c r="F2111" i="5"/>
  <c r="R2111" i="5"/>
  <c r="H2111" i="5"/>
  <c r="I2111" i="5"/>
  <c r="E2111" i="5"/>
  <c r="X2111" i="5" s="1"/>
  <c r="F2112" i="5"/>
  <c r="R2112" i="5"/>
  <c r="J2112" i="5"/>
  <c r="I2112" i="5"/>
  <c r="G2112" i="5"/>
  <c r="H2112" i="5"/>
  <c r="E2112" i="5"/>
  <c r="X2112" i="5" s="1"/>
  <c r="H2113" i="5"/>
  <c r="G2113" i="5"/>
  <c r="I2113" i="5"/>
  <c r="F2113" i="5"/>
  <c r="R2113" i="5"/>
  <c r="J2113" i="5"/>
  <c r="E2113" i="5"/>
  <c r="X2113" i="5" s="1"/>
  <c r="J2114" i="5"/>
  <c r="I2114" i="5"/>
  <c r="R2114" i="5"/>
  <c r="H2114" i="5"/>
  <c r="F2114" i="5"/>
  <c r="G2114" i="5"/>
  <c r="E2114" i="5"/>
  <c r="X2114" i="5" s="1"/>
  <c r="J2115" i="5"/>
  <c r="G2115" i="5"/>
  <c r="F2115" i="5"/>
  <c r="H2115" i="5"/>
  <c r="R2115" i="5"/>
  <c r="I2115" i="5"/>
  <c r="E2115" i="5"/>
  <c r="X2115" i="5" s="1"/>
  <c r="F2116" i="5"/>
  <c r="H2116" i="5"/>
  <c r="G2116" i="5"/>
  <c r="R2116" i="5"/>
  <c r="J2116" i="5"/>
  <c r="I2116" i="5"/>
  <c r="E2116" i="5"/>
  <c r="X2116" i="5" s="1"/>
  <c r="J2119" i="5"/>
  <c r="H2119" i="5"/>
  <c r="F2119" i="5"/>
  <c r="I2119" i="5"/>
  <c r="R2119" i="5"/>
  <c r="G2119" i="5"/>
  <c r="E2119" i="5"/>
  <c r="X2119" i="5" s="1"/>
  <c r="G2120" i="5"/>
  <c r="H2120" i="5"/>
  <c r="R2120" i="5"/>
  <c r="F2120" i="5"/>
  <c r="J2120" i="5"/>
  <c r="I2120" i="5"/>
  <c r="E2120" i="5"/>
  <c r="X2120" i="5" s="1"/>
  <c r="R2121" i="5"/>
  <c r="I2121" i="5"/>
  <c r="F2121" i="5"/>
  <c r="H2121" i="5"/>
  <c r="G2121" i="5"/>
  <c r="J2121" i="5"/>
  <c r="E2121" i="5"/>
  <c r="X2121" i="5" s="1"/>
  <c r="J2122" i="5"/>
  <c r="F2122" i="5"/>
  <c r="H2122" i="5"/>
  <c r="R2122" i="5"/>
  <c r="I2122" i="5"/>
  <c r="G2122" i="5"/>
  <c r="E2122" i="5"/>
  <c r="X2122" i="5" s="1"/>
  <c r="J2123" i="5"/>
  <c r="R2123" i="5"/>
  <c r="G2123" i="5"/>
  <c r="H2123" i="5"/>
  <c r="F2123" i="5"/>
  <c r="I2123" i="5"/>
  <c r="E2123" i="5"/>
  <c r="X2123" i="5" s="1"/>
  <c r="H2124" i="5"/>
  <c r="F2124" i="5"/>
  <c r="G2124" i="5"/>
  <c r="J2124" i="5"/>
  <c r="R2124" i="5"/>
  <c r="I2124" i="5"/>
  <c r="E2124" i="5"/>
  <c r="X2124" i="5" s="1"/>
  <c r="R2125" i="5"/>
  <c r="F2125" i="5"/>
  <c r="J2125" i="5"/>
  <c r="I2125" i="5"/>
  <c r="H2125" i="5"/>
  <c r="G2125" i="5"/>
  <c r="E2125" i="5"/>
  <c r="X2125" i="5" s="1"/>
  <c r="I2135" i="5"/>
  <c r="H2135" i="5"/>
  <c r="G2135" i="5"/>
  <c r="F2135" i="5"/>
  <c r="J2135" i="5"/>
  <c r="R2135" i="5"/>
  <c r="E2135" i="5"/>
  <c r="X2135" i="5" s="1"/>
  <c r="R2136" i="5"/>
  <c r="H2136" i="5"/>
  <c r="F2136" i="5"/>
  <c r="I2136" i="5"/>
  <c r="G2136" i="5"/>
  <c r="J2136" i="5"/>
  <c r="E2136" i="5"/>
  <c r="X2136" i="5" s="1"/>
  <c r="I2144" i="5"/>
  <c r="G2144" i="5"/>
  <c r="R2144" i="5"/>
  <c r="F2144" i="5"/>
  <c r="H2144" i="5"/>
  <c r="J2144" i="5"/>
  <c r="E2144" i="5"/>
  <c r="X2144" i="5" s="1"/>
  <c r="H2145" i="5"/>
  <c r="J2145" i="5"/>
  <c r="F2145" i="5"/>
  <c r="I2145" i="5"/>
  <c r="G2145" i="5"/>
  <c r="R2145" i="5"/>
  <c r="E2145" i="5"/>
  <c r="X2145" i="5" s="1"/>
  <c r="H2146" i="5"/>
  <c r="G2146" i="5"/>
  <c r="I2146" i="5"/>
  <c r="F2146" i="5"/>
  <c r="R2146" i="5"/>
  <c r="J2146" i="5"/>
  <c r="E2146" i="5"/>
  <c r="X2146" i="5" s="1"/>
  <c r="I2158" i="5"/>
  <c r="H2158" i="5"/>
  <c r="J2158" i="5"/>
  <c r="G2158" i="5"/>
  <c r="R2158" i="5"/>
  <c r="F2158" i="5"/>
  <c r="E2158" i="5"/>
  <c r="X2158" i="5" s="1"/>
  <c r="J2159" i="5"/>
  <c r="H2159" i="5"/>
  <c r="R2159" i="5"/>
  <c r="G2159" i="5"/>
  <c r="F2159" i="5"/>
  <c r="I2159" i="5"/>
  <c r="E2159" i="5"/>
  <c r="X2159" i="5" s="1"/>
  <c r="F2167" i="5"/>
  <c r="H2167" i="5"/>
  <c r="G2167" i="5"/>
  <c r="I2167" i="5"/>
  <c r="R2167" i="5"/>
  <c r="J2167" i="5"/>
  <c r="E2167" i="5"/>
  <c r="X2167" i="5" s="1"/>
  <c r="J2168" i="5"/>
  <c r="F2168" i="5"/>
  <c r="H2168" i="5"/>
  <c r="G2168" i="5"/>
  <c r="R2168" i="5"/>
  <c r="I2168" i="5"/>
  <c r="E2168" i="5"/>
  <c r="X2168" i="5" s="1"/>
  <c r="I2169" i="5"/>
  <c r="J2169" i="5"/>
  <c r="F2169" i="5"/>
  <c r="R2169" i="5"/>
  <c r="G2169" i="5"/>
  <c r="H2169" i="5"/>
  <c r="E2169" i="5"/>
  <c r="X2169" i="5" s="1"/>
  <c r="J2170" i="5"/>
  <c r="R2170" i="5"/>
  <c r="H2170" i="5"/>
  <c r="G2170" i="5"/>
  <c r="I2170" i="5"/>
  <c r="F2170" i="5"/>
  <c r="E2170" i="5"/>
  <c r="X2170" i="5" s="1"/>
  <c r="R2171" i="5"/>
  <c r="F2171" i="5"/>
  <c r="H2171" i="5"/>
  <c r="I2171" i="5"/>
  <c r="G2171" i="5"/>
  <c r="J2171" i="5"/>
  <c r="E2171" i="5"/>
  <c r="X2171" i="5" s="1"/>
  <c r="F2172" i="5"/>
  <c r="G2172" i="5"/>
  <c r="R2172" i="5"/>
  <c r="J2172" i="5"/>
  <c r="H2172" i="5"/>
  <c r="I2172" i="5"/>
  <c r="E2172" i="5"/>
  <c r="X2172" i="5" s="1"/>
  <c r="R2173" i="5"/>
  <c r="G2173" i="5"/>
  <c r="I2173" i="5"/>
  <c r="F2173" i="5"/>
  <c r="J2173" i="5"/>
  <c r="H2173" i="5"/>
  <c r="E2173" i="5"/>
  <c r="X2173" i="5" s="1"/>
  <c r="G2174" i="5"/>
  <c r="I2174" i="5"/>
  <c r="F2174" i="5"/>
  <c r="R2174" i="5"/>
  <c r="J2174" i="5"/>
  <c r="H2174" i="5"/>
  <c r="E2174" i="5"/>
  <c r="X2174" i="5" s="1"/>
  <c r="R2175" i="5"/>
  <c r="H2175" i="5"/>
  <c r="F2175" i="5"/>
  <c r="G2175" i="5"/>
  <c r="J2175" i="5"/>
  <c r="I2175" i="5"/>
  <c r="E2175" i="5"/>
  <c r="X2175" i="5" s="1"/>
  <c r="H2176" i="5"/>
  <c r="F2176" i="5"/>
  <c r="J2176" i="5"/>
  <c r="I2176" i="5"/>
  <c r="G2176" i="5"/>
  <c r="R2176" i="5"/>
  <c r="E2176" i="5"/>
  <c r="X2176" i="5" s="1"/>
  <c r="H2177" i="5"/>
  <c r="R2177" i="5"/>
  <c r="F2177" i="5"/>
  <c r="I2177" i="5"/>
  <c r="J2177" i="5"/>
  <c r="G2177" i="5"/>
  <c r="E2177" i="5"/>
  <c r="X2177" i="5" s="1"/>
  <c r="J2186" i="5"/>
  <c r="G2186" i="5"/>
  <c r="F2186" i="5"/>
  <c r="H2186" i="5"/>
  <c r="R2186" i="5"/>
  <c r="E2186" i="5"/>
  <c r="X2186" i="5" s="1"/>
  <c r="I2186" i="5"/>
  <c r="R2235" i="5"/>
  <c r="H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s="1"/>
  <c r="F2250" i="5"/>
  <c r="R2250" i="5"/>
  <c r="H2250" i="5"/>
  <c r="G2250" i="5"/>
  <c r="E2252" i="5"/>
  <c r="X2252" i="5" s="1"/>
  <c r="H2252" i="5"/>
  <c r="J2252" i="5"/>
  <c r="F2252" i="5"/>
  <c r="G2252" i="5"/>
  <c r="I2252" i="5"/>
  <c r="R2252" i="5"/>
  <c r="G2281" i="5"/>
  <c r="I2281" i="5"/>
  <c r="E2281" i="5"/>
  <c r="X2281" i="5" s="1"/>
  <c r="F2281" i="5"/>
  <c r="R2281" i="5"/>
  <c r="J2281" i="5"/>
  <c r="H2281" i="5"/>
  <c r="H2283" i="5"/>
  <c r="E2283" i="5"/>
  <c r="X2283" i="5" s="1"/>
  <c r="G2283" i="5"/>
  <c r="F2283" i="5"/>
  <c r="R2283" i="5"/>
  <c r="J2283" i="5"/>
  <c r="I2283" i="5"/>
  <c r="F2285" i="5"/>
  <c r="E2285" i="5"/>
  <c r="X2285" i="5" s="1"/>
  <c r="H2285" i="5"/>
  <c r="I2285" i="5"/>
  <c r="G2285" i="5"/>
  <c r="R2285" i="5"/>
  <c r="J2285" i="5"/>
  <c r="J2300" i="5"/>
  <c r="F2300" i="5"/>
  <c r="G2300" i="5"/>
  <c r="E2300" i="5"/>
  <c r="X2300" i="5" s="1"/>
  <c r="H2300" i="5"/>
  <c r="I2300" i="5"/>
  <c r="R2300" i="5"/>
  <c r="G2304" i="5"/>
  <c r="E2304" i="5"/>
  <c r="X2304" i="5" s="1"/>
  <c r="F2304" i="5"/>
  <c r="H2304" i="5"/>
  <c r="I2304" i="5"/>
  <c r="J2304" i="5"/>
  <c r="R2304" i="5"/>
  <c r="E2315" i="5"/>
  <c r="X2315" i="5" s="1"/>
  <c r="J2315" i="5"/>
  <c r="G2315" i="5"/>
  <c r="R2315" i="5"/>
  <c r="F2315" i="5"/>
  <c r="I2315" i="5"/>
  <c r="H2315" i="5"/>
  <c r="J2317" i="5"/>
  <c r="R2317" i="5"/>
  <c r="E2317" i="5"/>
  <c r="X2317" i="5" s="1"/>
  <c r="G2317" i="5"/>
  <c r="I2317" i="5"/>
  <c r="H2317" i="5"/>
  <c r="F2317" i="5"/>
  <c r="E2319" i="5"/>
  <c r="X2319" i="5" s="1"/>
  <c r="G2319" i="5"/>
  <c r="J2319" i="5"/>
  <c r="I2319" i="5"/>
  <c r="R2319" i="5"/>
  <c r="H2319" i="5"/>
  <c r="F2319" i="5"/>
  <c r="R2322" i="5"/>
  <c r="I2322" i="5"/>
  <c r="G2322" i="5"/>
  <c r="H2322" i="5"/>
  <c r="J2322" i="5"/>
  <c r="F2322" i="5"/>
  <c r="E2322" i="5"/>
  <c r="X2322" i="5" s="1"/>
  <c r="E2187" i="5"/>
  <c r="X2187" i="5" s="1"/>
  <c r="I2187" i="5"/>
  <c r="R2187" i="5"/>
  <c r="G2187" i="5"/>
  <c r="F2187" i="5"/>
  <c r="H2187" i="5"/>
  <c r="J2187" i="5"/>
  <c r="F2188" i="5"/>
  <c r="I2188" i="5"/>
  <c r="G2188" i="5"/>
  <c r="J2188" i="5"/>
  <c r="R2188" i="5"/>
  <c r="E2188" i="5"/>
  <c r="X2188" i="5" s="1"/>
  <c r="H2188" i="5"/>
  <c r="R2221" i="5"/>
  <c r="J2221" i="5"/>
  <c r="H2221" i="5"/>
  <c r="I2221" i="5"/>
  <c r="E2221" i="5"/>
  <c r="X2221" i="5" s="1"/>
  <c r="F2221" i="5"/>
  <c r="G2221" i="5"/>
  <c r="R2234" i="5"/>
  <c r="F2234" i="5"/>
  <c r="G2234" i="5"/>
  <c r="I2234" i="5"/>
  <c r="E2234" i="5"/>
  <c r="X2234" i="5" s="1"/>
  <c r="J2234" i="5"/>
  <c r="H2234" i="5"/>
  <c r="G2239" i="5"/>
  <c r="I2239" i="5"/>
  <c r="F2239" i="5"/>
  <c r="E2239" i="5"/>
  <c r="X2239" i="5" s="1"/>
  <c r="R2239" i="5"/>
  <c r="J2239" i="5"/>
  <c r="H2239" i="5"/>
  <c r="E2248" i="5"/>
  <c r="X2248" i="5" s="1"/>
  <c r="H2248" i="5"/>
  <c r="F2248" i="5"/>
  <c r="I2248" i="5"/>
  <c r="G2248" i="5"/>
  <c r="J2248" i="5"/>
  <c r="R2248" i="5"/>
  <c r="J2249" i="5"/>
  <c r="G2249" i="5"/>
  <c r="I2249" i="5"/>
  <c r="F2249" i="5"/>
  <c r="R2249" i="5"/>
  <c r="E2249" i="5"/>
  <c r="X2249" i="5" s="1"/>
  <c r="H2249" i="5"/>
  <c r="I2251" i="5"/>
  <c r="E2251" i="5"/>
  <c r="X2251" i="5" s="1"/>
  <c r="G2251" i="5"/>
  <c r="R2251" i="5"/>
  <c r="H2251" i="5"/>
  <c r="J2251" i="5"/>
  <c r="F2251" i="5"/>
  <c r="H2280" i="5"/>
  <c r="J2280" i="5"/>
  <c r="E2280" i="5"/>
  <c r="X2280" i="5" s="1"/>
  <c r="R2280" i="5"/>
  <c r="F2280" i="5"/>
  <c r="I2280" i="5"/>
  <c r="G2280" i="5"/>
  <c r="H2282" i="5"/>
  <c r="G2282" i="5"/>
  <c r="I2282" i="5"/>
  <c r="J2282" i="5"/>
  <c r="F2282" i="5"/>
  <c r="R2282" i="5"/>
  <c r="E2282" i="5"/>
  <c r="X2282" i="5" s="1"/>
  <c r="J2284" i="5"/>
  <c r="E2284" i="5"/>
  <c r="X2284" i="5" s="1"/>
  <c r="G2284" i="5"/>
  <c r="F2284" i="5"/>
  <c r="H2284" i="5"/>
  <c r="R2284" i="5"/>
  <c r="I2284" i="5"/>
  <c r="R2294" i="5"/>
  <c r="E2294" i="5"/>
  <c r="X2294" i="5" s="1"/>
  <c r="H2294" i="5"/>
  <c r="J2294" i="5"/>
  <c r="F2294" i="5"/>
  <c r="I2294" i="5"/>
  <c r="G2294" i="5"/>
  <c r="R2299" i="5"/>
  <c r="I2299" i="5"/>
  <c r="F2299" i="5"/>
  <c r="H2299" i="5"/>
  <c r="J2299" i="5"/>
  <c r="G2299" i="5"/>
  <c r="E2299" i="5"/>
  <c r="X2299" i="5" s="1"/>
  <c r="F2303" i="5"/>
  <c r="I2303" i="5"/>
  <c r="G2303" i="5"/>
  <c r="R2303" i="5"/>
  <c r="J2303" i="5"/>
  <c r="H2303" i="5"/>
  <c r="E2303" i="5"/>
  <c r="X2303" i="5" s="1"/>
  <c r="H2316" i="5"/>
  <c r="R2316" i="5"/>
  <c r="G2316" i="5"/>
  <c r="E2316" i="5"/>
  <c r="X2316" i="5" s="1"/>
  <c r="I2316" i="5"/>
  <c r="F2316" i="5"/>
  <c r="J2316" i="5"/>
  <c r="J2321" i="5"/>
  <c r="E2321" i="5"/>
  <c r="X2321" i="5" s="1"/>
  <c r="H2321" i="5"/>
  <c r="I2321" i="5"/>
  <c r="F2321" i="5"/>
  <c r="G2321" i="5"/>
  <c r="R2321" i="5"/>
  <c r="G2323" i="5"/>
  <c r="I2323" i="5"/>
  <c r="E2323" i="5"/>
  <c r="X2323" i="5" s="1"/>
  <c r="F2323" i="5"/>
  <c r="H2323" i="5"/>
  <c r="J2323" i="5"/>
  <c r="R2323" i="5"/>
  <c r="F625" i="5"/>
  <c r="R625" i="5"/>
  <c r="G625" i="5"/>
  <c r="H625" i="5"/>
  <c r="J625" i="5"/>
  <c r="I625" i="5"/>
  <c r="E625" i="5"/>
  <c r="X625" i="5" s="1"/>
  <c r="J626" i="5"/>
  <c r="R626" i="5"/>
  <c r="E626" i="5"/>
  <c r="X626" i="5" s="1"/>
  <c r="H626" i="5"/>
  <c r="G626" i="5"/>
  <c r="I626" i="5"/>
  <c r="F626" i="5"/>
  <c r="H627" i="5"/>
  <c r="F627" i="5"/>
  <c r="G627" i="5"/>
  <c r="R627" i="5"/>
  <c r="J627" i="5"/>
  <c r="I627" i="5"/>
  <c r="E627" i="5"/>
  <c r="X627" i="5" s="1"/>
  <c r="G628" i="5"/>
  <c r="R628" i="5"/>
  <c r="I628" i="5"/>
  <c r="H628" i="5"/>
  <c r="F628" i="5"/>
  <c r="J628" i="5"/>
  <c r="E628" i="5"/>
  <c r="X628" i="5" s="1"/>
  <c r="E629" i="5"/>
  <c r="X629" i="5" s="1"/>
  <c r="G629" i="5"/>
  <c r="F629" i="5"/>
  <c r="H629" i="5"/>
  <c r="R629" i="5"/>
  <c r="J629" i="5"/>
  <c r="I629" i="5"/>
  <c r="I630" i="5"/>
  <c r="G630" i="5"/>
  <c r="R630" i="5"/>
  <c r="J630" i="5"/>
  <c r="E630" i="5"/>
  <c r="X630" i="5" s="1"/>
  <c r="H630" i="5"/>
  <c r="F630" i="5"/>
  <c r="G631" i="5"/>
  <c r="E631" i="5"/>
  <c r="X631" i="5" s="1"/>
  <c r="H631" i="5"/>
  <c r="I631" i="5"/>
  <c r="F631" i="5"/>
  <c r="J631" i="5"/>
  <c r="R631" i="5"/>
  <c r="I632" i="5"/>
  <c r="J632" i="5"/>
  <c r="H632" i="5"/>
  <c r="G632" i="5"/>
  <c r="R632" i="5"/>
  <c r="F632" i="5"/>
  <c r="E632" i="5"/>
  <c r="X632" i="5" s="1"/>
  <c r="H634" i="5"/>
  <c r="R634" i="5"/>
  <c r="J634" i="5"/>
  <c r="E634" i="5"/>
  <c r="X634" i="5" s="1"/>
  <c r="F634" i="5"/>
  <c r="I634" i="5"/>
  <c r="G634" i="5"/>
  <c r="E635" i="5"/>
  <c r="X635" i="5" s="1"/>
  <c r="I635" i="5"/>
  <c r="F635" i="5"/>
  <c r="R635" i="5"/>
  <c r="G635" i="5"/>
  <c r="J635" i="5"/>
  <c r="H635" i="5"/>
  <c r="I636" i="5"/>
  <c r="H636" i="5"/>
  <c r="R636" i="5"/>
  <c r="E636" i="5"/>
  <c r="X636" i="5" s="1"/>
  <c r="G636" i="5"/>
  <c r="F636" i="5"/>
  <c r="J636" i="5"/>
  <c r="F637" i="5"/>
  <c r="E637" i="5"/>
  <c r="X637" i="5" s="1"/>
  <c r="H637" i="5"/>
  <c r="R637" i="5"/>
  <c r="G637" i="5"/>
  <c r="J637" i="5"/>
  <c r="I637" i="5"/>
  <c r="E638" i="5"/>
  <c r="X638" i="5" s="1"/>
  <c r="G638" i="5"/>
  <c r="I638" i="5"/>
  <c r="H638" i="5"/>
  <c r="F638" i="5"/>
  <c r="J638" i="5"/>
  <c r="R638" i="5"/>
  <c r="E639" i="5"/>
  <c r="X639" i="5" s="1"/>
  <c r="F639" i="5"/>
  <c r="J639" i="5"/>
  <c r="G639" i="5"/>
  <c r="I639" i="5"/>
  <c r="R639" i="5"/>
  <c r="H639" i="5"/>
  <c r="F640" i="5"/>
  <c r="J640" i="5"/>
  <c r="G640" i="5"/>
  <c r="H640" i="5"/>
  <c r="I640" i="5"/>
  <c r="R640" i="5"/>
  <c r="E640" i="5"/>
  <c r="X640" i="5" s="1"/>
  <c r="H641" i="5"/>
  <c r="G641" i="5"/>
  <c r="J641" i="5"/>
  <c r="I641" i="5"/>
  <c r="F641" i="5"/>
  <c r="R641" i="5"/>
  <c r="E641" i="5"/>
  <c r="X641" i="5" s="1"/>
  <c r="J642" i="5"/>
  <c r="G642" i="5"/>
  <c r="E642" i="5"/>
  <c r="X642" i="5" s="1"/>
  <c r="I642" i="5"/>
  <c r="F642" i="5"/>
  <c r="H642" i="5"/>
  <c r="R642" i="5"/>
  <c r="H643" i="5"/>
  <c r="G643" i="5"/>
  <c r="R643" i="5"/>
  <c r="I643" i="5"/>
  <c r="F643" i="5"/>
  <c r="J643" i="5"/>
  <c r="E643" i="5"/>
  <c r="X643" i="5" s="1"/>
  <c r="R644" i="5"/>
  <c r="G644" i="5"/>
  <c r="F644" i="5"/>
  <c r="E644" i="5"/>
  <c r="X644" i="5" s="1"/>
  <c r="J644" i="5"/>
  <c r="I644" i="5"/>
  <c r="H644" i="5"/>
  <c r="F645" i="5"/>
  <c r="E645" i="5"/>
  <c r="X645" i="5" s="1"/>
  <c r="J645" i="5"/>
  <c r="G645" i="5"/>
  <c r="I645" i="5"/>
  <c r="R645" i="5"/>
  <c r="H645" i="5"/>
  <c r="G646" i="5"/>
  <c r="H646" i="5"/>
  <c r="F646" i="5"/>
  <c r="J646" i="5"/>
  <c r="I646" i="5"/>
  <c r="R646" i="5"/>
  <c r="E646" i="5"/>
  <c r="X646" i="5" s="1"/>
  <c r="I647" i="5"/>
  <c r="G647" i="5"/>
  <c r="H647" i="5"/>
  <c r="F647" i="5"/>
  <c r="J647" i="5"/>
  <c r="R647" i="5"/>
  <c r="E647" i="5"/>
  <c r="X647" i="5" s="1"/>
  <c r="I648" i="5"/>
  <c r="G648" i="5"/>
  <c r="E648" i="5"/>
  <c r="X648" i="5" s="1"/>
  <c r="H648" i="5"/>
  <c r="F648" i="5"/>
  <c r="J648" i="5"/>
  <c r="R648" i="5"/>
  <c r="E649" i="5"/>
  <c r="X649" i="5" s="1"/>
  <c r="J649" i="5"/>
  <c r="I649" i="5"/>
  <c r="H649" i="5"/>
  <c r="F649" i="5"/>
  <c r="R649" i="5"/>
  <c r="G649" i="5"/>
  <c r="F650" i="5"/>
  <c r="H650" i="5"/>
  <c r="J650" i="5"/>
  <c r="E650" i="5"/>
  <c r="X650" i="5" s="1"/>
  <c r="G650" i="5"/>
  <c r="I650" i="5"/>
  <c r="R650" i="5"/>
  <c r="J651" i="5"/>
  <c r="I651" i="5"/>
  <c r="E651" i="5"/>
  <c r="X651" i="5" s="1"/>
  <c r="F651" i="5"/>
  <c r="G651" i="5"/>
  <c r="R651" i="5"/>
  <c r="H651" i="5"/>
  <c r="R652" i="5"/>
  <c r="G652" i="5"/>
  <c r="H652" i="5"/>
  <c r="J652" i="5"/>
  <c r="F652" i="5"/>
  <c r="I652" i="5"/>
  <c r="E652" i="5"/>
  <c r="X652" i="5" s="1"/>
  <c r="J653" i="5"/>
  <c r="G653" i="5"/>
  <c r="F653" i="5"/>
  <c r="I653" i="5"/>
  <c r="R653" i="5"/>
  <c r="H653" i="5"/>
  <c r="E653" i="5"/>
  <c r="X653" i="5" s="1"/>
  <c r="E654" i="5"/>
  <c r="X654" i="5" s="1"/>
  <c r="F654" i="5"/>
  <c r="G654" i="5"/>
  <c r="H654" i="5"/>
  <c r="R654" i="5"/>
  <c r="J654" i="5"/>
  <c r="I654" i="5"/>
  <c r="R655" i="5"/>
  <c r="G655" i="5"/>
  <c r="I655" i="5"/>
  <c r="H655" i="5"/>
  <c r="F655" i="5"/>
  <c r="E655" i="5"/>
  <c r="X655" i="5" s="1"/>
  <c r="J655" i="5"/>
  <c r="G656" i="5"/>
  <c r="R656" i="5"/>
  <c r="F656" i="5"/>
  <c r="I656" i="5"/>
  <c r="H656" i="5"/>
  <c r="E656" i="5"/>
  <c r="X656" i="5" s="1"/>
  <c r="J656" i="5"/>
  <c r="J657" i="5"/>
  <c r="R657" i="5"/>
  <c r="H657" i="5"/>
  <c r="I657" i="5"/>
  <c r="G657" i="5"/>
  <c r="F657" i="5"/>
  <c r="E657" i="5"/>
  <c r="X657" i="5" s="1"/>
  <c r="R658" i="5"/>
  <c r="J658" i="5"/>
  <c r="F658" i="5"/>
  <c r="I658" i="5"/>
  <c r="H658" i="5"/>
  <c r="E658" i="5"/>
  <c r="X658" i="5" s="1"/>
  <c r="G658" i="5"/>
  <c r="H659" i="5"/>
  <c r="J659" i="5"/>
  <c r="F659" i="5"/>
  <c r="R659" i="5"/>
  <c r="E659" i="5"/>
  <c r="X659" i="5" s="1"/>
  <c r="I659" i="5"/>
  <c r="G659" i="5"/>
  <c r="G660" i="5"/>
  <c r="F660" i="5"/>
  <c r="E660" i="5"/>
  <c r="X660" i="5" s="1"/>
  <c r="J660" i="5"/>
  <c r="R660" i="5"/>
  <c r="I660" i="5"/>
  <c r="H660" i="5"/>
  <c r="R661" i="5"/>
  <c r="I661" i="5"/>
  <c r="H661" i="5"/>
  <c r="E661" i="5"/>
  <c r="X661" i="5" s="1"/>
  <c r="J661" i="5"/>
  <c r="F661" i="5"/>
  <c r="G661" i="5"/>
  <c r="I662" i="5"/>
  <c r="E662" i="5"/>
  <c r="X662" i="5" s="1"/>
  <c r="R662" i="5"/>
  <c r="F662" i="5"/>
  <c r="J662" i="5"/>
  <c r="H662" i="5"/>
  <c r="G662" i="5"/>
  <c r="H663" i="5"/>
  <c r="G663" i="5"/>
  <c r="J663" i="5"/>
  <c r="R663" i="5"/>
  <c r="I663" i="5"/>
  <c r="E663" i="5"/>
  <c r="X663" i="5" s="1"/>
  <c r="F663" i="5"/>
  <c r="F664" i="5"/>
  <c r="G664" i="5"/>
  <c r="H664" i="5"/>
  <c r="J664" i="5"/>
  <c r="R664" i="5"/>
  <c r="I664" i="5"/>
  <c r="E664" i="5"/>
  <c r="X664" i="5" s="1"/>
  <c r="H665" i="5"/>
  <c r="G665" i="5"/>
  <c r="R665" i="5"/>
  <c r="E665" i="5"/>
  <c r="X665" i="5" s="1"/>
  <c r="J665" i="5"/>
  <c r="I665" i="5"/>
  <c r="F665" i="5"/>
  <c r="E666" i="5"/>
  <c r="X666" i="5" s="1"/>
  <c r="J666" i="5"/>
  <c r="G666" i="5"/>
  <c r="F666" i="5"/>
  <c r="H666" i="5"/>
  <c r="R666" i="5"/>
  <c r="I666" i="5"/>
  <c r="F667" i="5"/>
  <c r="G667" i="5"/>
  <c r="H667" i="5"/>
  <c r="J667" i="5"/>
  <c r="R667" i="5"/>
  <c r="I667" i="5"/>
  <c r="E667" i="5"/>
  <c r="X667" i="5" s="1"/>
  <c r="G668" i="5"/>
  <c r="H668" i="5"/>
  <c r="E668" i="5"/>
  <c r="X668" i="5" s="1"/>
  <c r="R668" i="5"/>
  <c r="F668" i="5"/>
  <c r="J668" i="5"/>
  <c r="I668" i="5"/>
  <c r="G669" i="5"/>
  <c r="E669" i="5"/>
  <c r="X669" i="5" s="1"/>
  <c r="H669" i="5"/>
  <c r="R669" i="5"/>
  <c r="J669" i="5"/>
  <c r="I669" i="5"/>
  <c r="F669" i="5"/>
  <c r="J671" i="5"/>
  <c r="E671" i="5"/>
  <c r="X671" i="5" s="1"/>
  <c r="R671" i="5"/>
  <c r="H671" i="5"/>
  <c r="G671" i="5"/>
  <c r="I671" i="5"/>
  <c r="F671" i="5"/>
  <c r="E672" i="5"/>
  <c r="X672" i="5" s="1"/>
  <c r="J672" i="5"/>
  <c r="I672" i="5"/>
  <c r="G672" i="5"/>
  <c r="F672" i="5"/>
  <c r="R672" i="5"/>
  <c r="H672" i="5"/>
  <c r="G674" i="5"/>
  <c r="I674" i="5"/>
  <c r="J674" i="5"/>
  <c r="F674" i="5"/>
  <c r="H674" i="5"/>
  <c r="R674" i="5"/>
  <c r="E674" i="5"/>
  <c r="X674" i="5" s="1"/>
  <c r="E675" i="5"/>
  <c r="X675" i="5" s="1"/>
  <c r="J675" i="5"/>
  <c r="F675" i="5"/>
  <c r="I675" i="5"/>
  <c r="R675" i="5"/>
  <c r="H675" i="5"/>
  <c r="G675" i="5"/>
  <c r="G676" i="5"/>
  <c r="J676" i="5"/>
  <c r="R676" i="5"/>
  <c r="F676" i="5"/>
  <c r="H676" i="5"/>
  <c r="I676" i="5"/>
  <c r="E676" i="5"/>
  <c r="X676" i="5" s="1"/>
  <c r="E677" i="5"/>
  <c r="X677" i="5" s="1"/>
  <c r="G677" i="5"/>
  <c r="J677" i="5"/>
  <c r="H677" i="5"/>
  <c r="R677" i="5"/>
  <c r="I677" i="5"/>
  <c r="F677" i="5"/>
  <c r="G678" i="5"/>
  <c r="E678" i="5"/>
  <c r="X678" i="5" s="1"/>
  <c r="F678" i="5"/>
  <c r="R678" i="5"/>
  <c r="I678" i="5"/>
  <c r="J678" i="5"/>
  <c r="H678" i="5"/>
  <c r="H679" i="5"/>
  <c r="J679" i="5"/>
  <c r="E679" i="5"/>
  <c r="X679" i="5" s="1"/>
  <c r="R679" i="5"/>
  <c r="F679" i="5"/>
  <c r="G679" i="5"/>
  <c r="I679" i="5"/>
  <c r="R680" i="5"/>
  <c r="G680" i="5"/>
  <c r="E680" i="5"/>
  <c r="X680" i="5" s="1"/>
  <c r="H680" i="5"/>
  <c r="J680" i="5"/>
  <c r="F680" i="5"/>
  <c r="I680" i="5"/>
  <c r="H681" i="5"/>
  <c r="R681" i="5"/>
  <c r="I681" i="5"/>
  <c r="F681" i="5"/>
  <c r="J681" i="5"/>
  <c r="E681" i="5"/>
  <c r="X681" i="5" s="1"/>
  <c r="G681" i="5"/>
  <c r="F682" i="5"/>
  <c r="I682" i="5"/>
  <c r="R682" i="5"/>
  <c r="H682" i="5"/>
  <c r="G682" i="5"/>
  <c r="E682" i="5"/>
  <c r="X682" i="5" s="1"/>
  <c r="J682" i="5"/>
  <c r="G683" i="5"/>
  <c r="H683" i="5"/>
  <c r="E683" i="5"/>
  <c r="X683" i="5" s="1"/>
  <c r="J683" i="5"/>
  <c r="I683" i="5"/>
  <c r="R683" i="5"/>
  <c r="F683" i="5"/>
  <c r="R684" i="5"/>
  <c r="H684" i="5"/>
  <c r="G684" i="5"/>
  <c r="J684" i="5"/>
  <c r="F684" i="5"/>
  <c r="E684" i="5"/>
  <c r="X684" i="5" s="1"/>
  <c r="I684" i="5"/>
  <c r="R685" i="5"/>
  <c r="J685" i="5"/>
  <c r="G685" i="5"/>
  <c r="F685" i="5"/>
  <c r="E685" i="5"/>
  <c r="X685" i="5" s="1"/>
  <c r="H685" i="5"/>
  <c r="I685" i="5"/>
  <c r="F686" i="5"/>
  <c r="R686" i="5"/>
  <c r="H686" i="5"/>
  <c r="I686" i="5"/>
  <c r="G686" i="5"/>
  <c r="J686" i="5"/>
  <c r="E686" i="5"/>
  <c r="X686" i="5" s="1"/>
  <c r="H687" i="5"/>
  <c r="R687" i="5"/>
  <c r="F687" i="5"/>
  <c r="E687" i="5"/>
  <c r="X687" i="5" s="1"/>
  <c r="I687" i="5"/>
  <c r="G687" i="5"/>
  <c r="J687" i="5"/>
  <c r="R688" i="5"/>
  <c r="E688" i="5"/>
  <c r="X688" i="5" s="1"/>
  <c r="I688" i="5"/>
  <c r="G688" i="5"/>
  <c r="H688" i="5"/>
  <c r="F688" i="5"/>
  <c r="J688" i="5"/>
  <c r="J689" i="5"/>
  <c r="R689" i="5"/>
  <c r="E689" i="5"/>
  <c r="X689" i="5" s="1"/>
  <c r="H689" i="5"/>
  <c r="I689" i="5"/>
  <c r="G689" i="5"/>
  <c r="F689" i="5"/>
  <c r="F690" i="5"/>
  <c r="H690" i="5"/>
  <c r="I690" i="5"/>
  <c r="R690" i="5"/>
  <c r="E690" i="5"/>
  <c r="X690" i="5" s="1"/>
  <c r="G690" i="5"/>
  <c r="J690" i="5"/>
  <c r="F691" i="5"/>
  <c r="H691" i="5"/>
  <c r="I691" i="5"/>
  <c r="J691" i="5"/>
  <c r="R691" i="5"/>
  <c r="E691" i="5"/>
  <c r="X691" i="5" s="1"/>
  <c r="G691" i="5"/>
  <c r="G692" i="5"/>
  <c r="I692" i="5"/>
  <c r="J692" i="5"/>
  <c r="E692" i="5"/>
  <c r="X692" i="5" s="1"/>
  <c r="R692" i="5"/>
  <c r="H692" i="5"/>
  <c r="F692" i="5"/>
  <c r="H693" i="5"/>
  <c r="G693" i="5"/>
  <c r="E693" i="5"/>
  <c r="X693" i="5" s="1"/>
  <c r="R693" i="5"/>
  <c r="J693" i="5"/>
  <c r="I693" i="5"/>
  <c r="F693" i="5"/>
  <c r="I694" i="5"/>
  <c r="G694" i="5"/>
  <c r="J694" i="5"/>
  <c r="F694" i="5"/>
  <c r="R694" i="5"/>
  <c r="E694" i="5"/>
  <c r="X694" i="5" s="1"/>
  <c r="H694" i="5"/>
  <c r="I695" i="5"/>
  <c r="E695" i="5"/>
  <c r="X695" i="5" s="1"/>
  <c r="F695" i="5"/>
  <c r="H695" i="5"/>
  <c r="G695" i="5"/>
  <c r="J695" i="5"/>
  <c r="R695" i="5"/>
  <c r="H696" i="5"/>
  <c r="G696" i="5"/>
  <c r="E696" i="5"/>
  <c r="X696" i="5" s="1"/>
  <c r="J696" i="5"/>
  <c r="R696" i="5"/>
  <c r="I696" i="5"/>
  <c r="F696" i="5"/>
  <c r="E697" i="5"/>
  <c r="X697" i="5" s="1"/>
  <c r="R697" i="5"/>
  <c r="I697" i="5"/>
  <c r="G697" i="5"/>
  <c r="H697" i="5"/>
  <c r="F697" i="5"/>
  <c r="J697" i="5"/>
  <c r="J698" i="5"/>
  <c r="I698" i="5"/>
  <c r="H698" i="5"/>
  <c r="F698" i="5"/>
  <c r="G698" i="5"/>
  <c r="E698" i="5"/>
  <c r="X698" i="5" s="1"/>
  <c r="R698" i="5"/>
  <c r="F699" i="5"/>
  <c r="J699" i="5"/>
  <c r="I699" i="5"/>
  <c r="G699" i="5"/>
  <c r="R699" i="5"/>
  <c r="H699" i="5"/>
  <c r="E699" i="5"/>
  <c r="X699" i="5" s="1"/>
  <c r="J700" i="5"/>
  <c r="I700" i="5"/>
  <c r="E700" i="5"/>
  <c r="X700" i="5" s="1"/>
  <c r="R700" i="5"/>
  <c r="F700" i="5"/>
  <c r="G700" i="5"/>
  <c r="H700" i="5"/>
  <c r="F701" i="5"/>
  <c r="E701" i="5"/>
  <c r="X701" i="5" s="1"/>
  <c r="G701" i="5"/>
  <c r="I701" i="5"/>
  <c r="J701" i="5"/>
  <c r="H701" i="5"/>
  <c r="R701" i="5"/>
  <c r="I702" i="5"/>
  <c r="E702" i="5"/>
  <c r="X702" i="5" s="1"/>
  <c r="R702" i="5"/>
  <c r="J702" i="5"/>
  <c r="F702" i="5"/>
  <c r="H702" i="5"/>
  <c r="G702" i="5"/>
  <c r="F703" i="5"/>
  <c r="G703" i="5"/>
  <c r="H703" i="5"/>
  <c r="R703" i="5"/>
  <c r="J703" i="5"/>
  <c r="I703" i="5"/>
  <c r="E703" i="5"/>
  <c r="X703" i="5" s="1"/>
  <c r="E704" i="5"/>
  <c r="X704" i="5" s="1"/>
  <c r="R704" i="5"/>
  <c r="F704" i="5"/>
  <c r="G704" i="5"/>
  <c r="J704" i="5"/>
  <c r="H704" i="5"/>
  <c r="I704" i="5"/>
  <c r="H705" i="5"/>
  <c r="R705" i="5"/>
  <c r="F705" i="5"/>
  <c r="G705" i="5"/>
  <c r="E705" i="5"/>
  <c r="X705" i="5" s="1"/>
  <c r="J705" i="5"/>
  <c r="I705" i="5"/>
  <c r="G706" i="5"/>
  <c r="H706" i="5"/>
  <c r="I706" i="5"/>
  <c r="J706" i="5"/>
  <c r="F706" i="5"/>
  <c r="E706" i="5"/>
  <c r="X706" i="5" s="1"/>
  <c r="R706" i="5"/>
  <c r="J707" i="5"/>
  <c r="I707" i="5"/>
  <c r="F707" i="5"/>
  <c r="G707" i="5"/>
  <c r="H707" i="5"/>
  <c r="R707" i="5"/>
  <c r="E707" i="5"/>
  <c r="X707" i="5" s="1"/>
  <c r="E708" i="5"/>
  <c r="X708" i="5" s="1"/>
  <c r="H708" i="5"/>
  <c r="F708" i="5"/>
  <c r="R708" i="5"/>
  <c r="J708" i="5"/>
  <c r="G708" i="5"/>
  <c r="I708" i="5"/>
  <c r="R709" i="5"/>
  <c r="E709" i="5"/>
  <c r="X709" i="5" s="1"/>
  <c r="J709" i="5"/>
  <c r="F709" i="5"/>
  <c r="I709" i="5"/>
  <c r="H709" i="5"/>
  <c r="G709" i="5"/>
  <c r="I710" i="5"/>
  <c r="J710" i="5"/>
  <c r="F710" i="5"/>
  <c r="E710" i="5"/>
  <c r="X710" i="5" s="1"/>
  <c r="R710" i="5"/>
  <c r="G710" i="5"/>
  <c r="H710" i="5"/>
  <c r="F711" i="5"/>
  <c r="H711" i="5"/>
  <c r="R711" i="5"/>
  <c r="I711" i="5"/>
  <c r="E711" i="5"/>
  <c r="X711" i="5" s="1"/>
  <c r="G711" i="5"/>
  <c r="J711" i="5"/>
  <c r="I712" i="5"/>
  <c r="G712" i="5"/>
  <c r="J712" i="5"/>
  <c r="F712" i="5"/>
  <c r="H712" i="5"/>
  <c r="R712" i="5"/>
  <c r="E712" i="5"/>
  <c r="X712" i="5" s="1"/>
  <c r="E714" i="5"/>
  <c r="X714" i="5" s="1"/>
  <c r="J714" i="5"/>
  <c r="I714" i="5"/>
  <c r="F714" i="5"/>
  <c r="H714" i="5"/>
  <c r="G714" i="5"/>
  <c r="R714" i="5"/>
  <c r="G715" i="5"/>
  <c r="R715" i="5"/>
  <c r="I715" i="5"/>
  <c r="H715" i="5"/>
  <c r="J715" i="5"/>
  <c r="E715" i="5"/>
  <c r="X715" i="5" s="1"/>
  <c r="F715" i="5"/>
  <c r="J716" i="5"/>
  <c r="H716" i="5"/>
  <c r="R716" i="5"/>
  <c r="I716" i="5"/>
  <c r="G716" i="5"/>
  <c r="E716" i="5"/>
  <c r="X716" i="5" s="1"/>
  <c r="F716" i="5"/>
  <c r="J717" i="5"/>
  <c r="H717" i="5"/>
  <c r="I717" i="5"/>
  <c r="G717" i="5"/>
  <c r="F717" i="5"/>
  <c r="R717" i="5"/>
  <c r="E717" i="5"/>
  <c r="X717" i="5" s="1"/>
  <c r="F718" i="5"/>
  <c r="R718" i="5"/>
  <c r="H718" i="5"/>
  <c r="G718" i="5"/>
  <c r="I718" i="5"/>
  <c r="J718" i="5"/>
  <c r="E718" i="5"/>
  <c r="X718" i="5" s="1"/>
  <c r="F719" i="5"/>
  <c r="H719" i="5"/>
  <c r="I719" i="5"/>
  <c r="R719" i="5"/>
  <c r="G719" i="5"/>
  <c r="E719" i="5"/>
  <c r="X719" i="5" s="1"/>
  <c r="J719" i="5"/>
  <c r="G720" i="5"/>
  <c r="F720" i="5"/>
  <c r="R720" i="5"/>
  <c r="J720" i="5"/>
  <c r="I720" i="5"/>
  <c r="E720" i="5"/>
  <c r="X720" i="5" s="1"/>
  <c r="H720" i="5"/>
  <c r="R722" i="5"/>
  <c r="I722" i="5"/>
  <c r="J722" i="5"/>
  <c r="G722" i="5"/>
  <c r="F722" i="5"/>
  <c r="H722" i="5"/>
  <c r="E722" i="5"/>
  <c r="X722" i="5" s="1"/>
  <c r="H723" i="5"/>
  <c r="I723" i="5"/>
  <c r="G723" i="5"/>
  <c r="R723" i="5"/>
  <c r="J723" i="5"/>
  <c r="E723" i="5"/>
  <c r="X723" i="5" s="1"/>
  <c r="F723" i="5"/>
  <c r="E724" i="5"/>
  <c r="X724" i="5" s="1"/>
  <c r="I724" i="5"/>
  <c r="H724" i="5"/>
  <c r="G724" i="5"/>
  <c r="J724" i="5"/>
  <c r="F724" i="5"/>
  <c r="R724" i="5"/>
  <c r="H725" i="5"/>
  <c r="E725" i="5"/>
  <c r="X725" i="5" s="1"/>
  <c r="I725" i="5"/>
  <c r="G725" i="5"/>
  <c r="F725" i="5"/>
  <c r="J725" i="5"/>
  <c r="R725" i="5"/>
  <c r="G726" i="5"/>
  <c r="J726" i="5"/>
  <c r="E726" i="5"/>
  <c r="X726" i="5" s="1"/>
  <c r="I726" i="5"/>
  <c r="F726" i="5"/>
  <c r="R726" i="5"/>
  <c r="H726" i="5"/>
  <c r="J727" i="5"/>
  <c r="R727" i="5"/>
  <c r="F727" i="5"/>
  <c r="H727" i="5"/>
  <c r="I727" i="5"/>
  <c r="G727" i="5"/>
  <c r="E727" i="5"/>
  <c r="X727" i="5" s="1"/>
  <c r="I728" i="5"/>
  <c r="R728" i="5"/>
  <c r="H728" i="5"/>
  <c r="G728" i="5"/>
  <c r="J728" i="5"/>
  <c r="F728" i="5"/>
  <c r="E728" i="5"/>
  <c r="X728" i="5" s="1"/>
  <c r="G729" i="5"/>
  <c r="E729" i="5"/>
  <c r="X729" i="5" s="1"/>
  <c r="H729" i="5"/>
  <c r="R729" i="5"/>
  <c r="J729" i="5"/>
  <c r="F729" i="5"/>
  <c r="I729" i="5"/>
  <c r="I730" i="5"/>
  <c r="F730" i="5"/>
  <c r="G730" i="5"/>
  <c r="H730" i="5"/>
  <c r="J730" i="5"/>
  <c r="E730" i="5"/>
  <c r="X730" i="5" s="1"/>
  <c r="R730" i="5"/>
  <c r="J731" i="5"/>
  <c r="H731" i="5"/>
  <c r="I731" i="5"/>
  <c r="G731" i="5"/>
  <c r="R731" i="5"/>
  <c r="F731" i="5"/>
  <c r="E731" i="5"/>
  <c r="X731" i="5" s="1"/>
  <c r="E732" i="5"/>
  <c r="X732" i="5" s="1"/>
  <c r="H732" i="5"/>
  <c r="G732" i="5"/>
  <c r="I732" i="5"/>
  <c r="R732" i="5"/>
  <c r="F732" i="5"/>
  <c r="J732" i="5"/>
  <c r="H733" i="5"/>
  <c r="F733" i="5"/>
  <c r="I733" i="5"/>
  <c r="R733" i="5"/>
  <c r="J733" i="5"/>
  <c r="G733" i="5"/>
  <c r="E733" i="5"/>
  <c r="X733" i="5" s="1"/>
  <c r="H735" i="5"/>
  <c r="E735" i="5"/>
  <c r="X735" i="5" s="1"/>
  <c r="R735" i="5"/>
  <c r="J735" i="5"/>
  <c r="G735" i="5"/>
  <c r="F735" i="5"/>
  <c r="I735" i="5"/>
  <c r="R736" i="5"/>
  <c r="I736" i="5"/>
  <c r="F736" i="5"/>
  <c r="H736" i="5"/>
  <c r="E736" i="5"/>
  <c r="X736" i="5" s="1"/>
  <c r="J736" i="5"/>
  <c r="G736" i="5"/>
  <c r="F737" i="5"/>
  <c r="G737" i="5"/>
  <c r="E737" i="5"/>
  <c r="X737" i="5" s="1"/>
  <c r="J737" i="5"/>
  <c r="H737" i="5"/>
  <c r="R737" i="5"/>
  <c r="I737" i="5"/>
  <c r="E738" i="5"/>
  <c r="X738" i="5" s="1"/>
  <c r="H738" i="5"/>
  <c r="I738" i="5"/>
  <c r="G738" i="5"/>
  <c r="J738" i="5"/>
  <c r="F738" i="5"/>
  <c r="R738" i="5"/>
  <c r="G739" i="5"/>
  <c r="F739" i="5"/>
  <c r="J739" i="5"/>
  <c r="H739" i="5"/>
  <c r="R739" i="5"/>
  <c r="I739" i="5"/>
  <c r="E739" i="5"/>
  <c r="X739" i="5" s="1"/>
  <c r="R740" i="5"/>
  <c r="G740" i="5"/>
  <c r="F740" i="5"/>
  <c r="H740" i="5"/>
  <c r="J740" i="5"/>
  <c r="I740" i="5"/>
  <c r="E740" i="5"/>
  <c r="X740" i="5" s="1"/>
  <c r="I741" i="5"/>
  <c r="F741" i="5"/>
  <c r="J741" i="5"/>
  <c r="R741" i="5"/>
  <c r="G741" i="5"/>
  <c r="H741" i="5"/>
  <c r="E741" i="5"/>
  <c r="X741" i="5" s="1"/>
  <c r="F742" i="5"/>
  <c r="H742" i="5"/>
  <c r="G742" i="5"/>
  <c r="R742" i="5"/>
  <c r="E742" i="5"/>
  <c r="X742" i="5" s="1"/>
  <c r="I742" i="5"/>
  <c r="J742" i="5"/>
  <c r="G743" i="5"/>
  <c r="H743" i="5"/>
  <c r="F743" i="5"/>
  <c r="I743" i="5"/>
  <c r="R743" i="5"/>
  <c r="E743" i="5"/>
  <c r="X743" i="5" s="1"/>
  <c r="J743" i="5"/>
  <c r="E744" i="5"/>
  <c r="X744" i="5" s="1"/>
  <c r="J744" i="5"/>
  <c r="I744" i="5"/>
  <c r="H744" i="5"/>
  <c r="F744" i="5"/>
  <c r="R744" i="5"/>
  <c r="G744" i="5"/>
  <c r="H746" i="5"/>
  <c r="G746" i="5"/>
  <c r="F746" i="5"/>
  <c r="I746" i="5"/>
  <c r="J746" i="5"/>
  <c r="R746" i="5"/>
  <c r="E746" i="5"/>
  <c r="X746" i="5" s="1"/>
  <c r="F747" i="5"/>
  <c r="R747" i="5"/>
  <c r="G747" i="5"/>
  <c r="I747" i="5"/>
  <c r="H747" i="5"/>
  <c r="J747" i="5"/>
  <c r="E747" i="5"/>
  <c r="X747" i="5" s="1"/>
  <c r="R748" i="5"/>
  <c r="E748" i="5"/>
  <c r="X748" i="5" s="1"/>
  <c r="J748" i="5"/>
  <c r="I748" i="5"/>
  <c r="H748" i="5"/>
  <c r="F748" i="5"/>
  <c r="G748" i="5"/>
  <c r="E749" i="5"/>
  <c r="X749" i="5" s="1"/>
  <c r="F749" i="5"/>
  <c r="R749" i="5"/>
  <c r="G749" i="5"/>
  <c r="I749" i="5"/>
  <c r="H749" i="5"/>
  <c r="J749" i="5"/>
  <c r="G750" i="5"/>
  <c r="F750" i="5"/>
  <c r="I750" i="5"/>
  <c r="R750" i="5"/>
  <c r="H750" i="5"/>
  <c r="E750" i="5"/>
  <c r="X750" i="5" s="1"/>
  <c r="J750" i="5"/>
  <c r="F751" i="5"/>
  <c r="E751" i="5"/>
  <c r="X751" i="5" s="1"/>
  <c r="H751" i="5"/>
  <c r="G751" i="5"/>
  <c r="R751" i="5"/>
  <c r="I751" i="5"/>
  <c r="J751" i="5"/>
  <c r="G752" i="5"/>
  <c r="H752" i="5"/>
  <c r="J752" i="5"/>
  <c r="R752" i="5"/>
  <c r="F752" i="5"/>
  <c r="E752" i="5"/>
  <c r="X752" i="5" s="1"/>
  <c r="I752" i="5"/>
  <c r="H754" i="5"/>
  <c r="G754" i="5"/>
  <c r="J754" i="5"/>
  <c r="E754" i="5"/>
  <c r="X754" i="5" s="1"/>
  <c r="F754" i="5"/>
  <c r="R754" i="5"/>
  <c r="I754" i="5"/>
  <c r="J755" i="5"/>
  <c r="R755" i="5"/>
  <c r="H755" i="5"/>
  <c r="G755" i="5"/>
  <c r="F755" i="5"/>
  <c r="I755" i="5"/>
  <c r="E755" i="5"/>
  <c r="X755" i="5" s="1"/>
  <c r="J756" i="5"/>
  <c r="R756" i="5"/>
  <c r="F756" i="5"/>
  <c r="H756" i="5"/>
  <c r="G756" i="5"/>
  <c r="I756" i="5"/>
  <c r="E756" i="5"/>
  <c r="X756" i="5" s="1"/>
  <c r="R757" i="5"/>
  <c r="G757" i="5"/>
  <c r="J757" i="5"/>
  <c r="H757" i="5"/>
  <c r="F757" i="5"/>
  <c r="I757" i="5"/>
  <c r="E757" i="5"/>
  <c r="X757" i="5" s="1"/>
  <c r="R759" i="5"/>
  <c r="I759" i="5"/>
  <c r="G759" i="5"/>
  <c r="F759" i="5"/>
  <c r="H759" i="5"/>
  <c r="J759" i="5"/>
  <c r="E759" i="5"/>
  <c r="X759" i="5" s="1"/>
  <c r="J760" i="5"/>
  <c r="R760" i="5"/>
  <c r="I760" i="5"/>
  <c r="G760" i="5"/>
  <c r="E760" i="5"/>
  <c r="X760" i="5" s="1"/>
  <c r="F760" i="5"/>
  <c r="H760" i="5"/>
  <c r="F762" i="5"/>
  <c r="E762" i="5"/>
  <c r="X762" i="5" s="1"/>
  <c r="J762" i="5"/>
  <c r="R762" i="5"/>
  <c r="I762" i="5"/>
  <c r="H762" i="5"/>
  <c r="G762" i="5"/>
  <c r="H763" i="5"/>
  <c r="R763" i="5"/>
  <c r="I763" i="5"/>
  <c r="J763" i="5"/>
  <c r="F763" i="5"/>
  <c r="G763" i="5"/>
  <c r="E763" i="5"/>
  <c r="X763" i="5" s="1"/>
  <c r="J764" i="5"/>
  <c r="E764" i="5"/>
  <c r="X764" i="5" s="1"/>
  <c r="G764" i="5"/>
  <c r="I764" i="5"/>
  <c r="R764" i="5"/>
  <c r="H764" i="5"/>
  <c r="F764" i="5"/>
  <c r="F765" i="5"/>
  <c r="I765" i="5"/>
  <c r="J765" i="5"/>
  <c r="R765" i="5"/>
  <c r="H765" i="5"/>
  <c r="E765" i="5"/>
  <c r="X765" i="5" s="1"/>
  <c r="G765" i="5"/>
  <c r="R766" i="5"/>
  <c r="F766" i="5"/>
  <c r="G766" i="5"/>
  <c r="E766" i="5"/>
  <c r="X766" i="5" s="1"/>
  <c r="I766" i="5"/>
  <c r="H766" i="5"/>
  <c r="J766" i="5"/>
  <c r="G767" i="5"/>
  <c r="R767" i="5"/>
  <c r="J767" i="5"/>
  <c r="F767" i="5"/>
  <c r="I767" i="5"/>
  <c r="H767" i="5"/>
  <c r="E767" i="5"/>
  <c r="X767" i="5" s="1"/>
  <c r="F768" i="5"/>
  <c r="J768" i="5"/>
  <c r="I768" i="5"/>
  <c r="R768" i="5"/>
  <c r="H768" i="5"/>
  <c r="G768" i="5"/>
  <c r="E768" i="5"/>
  <c r="X768" i="5" s="1"/>
  <c r="R769" i="5"/>
  <c r="E769" i="5"/>
  <c r="X769" i="5" s="1"/>
  <c r="J769" i="5"/>
  <c r="I769" i="5"/>
  <c r="G769" i="5"/>
  <c r="F769" i="5"/>
  <c r="H769" i="5"/>
  <c r="I770" i="5"/>
  <c r="G770" i="5"/>
  <c r="R770" i="5"/>
  <c r="E770" i="5"/>
  <c r="X770" i="5" s="1"/>
  <c r="J770" i="5"/>
  <c r="H770" i="5"/>
  <c r="F770" i="5"/>
  <c r="F771" i="5"/>
  <c r="J771" i="5"/>
  <c r="H771" i="5"/>
  <c r="I771" i="5"/>
  <c r="E771" i="5"/>
  <c r="X771" i="5" s="1"/>
  <c r="R771" i="5"/>
  <c r="G771" i="5"/>
  <c r="R772" i="5"/>
  <c r="F772" i="5"/>
  <c r="G772" i="5"/>
  <c r="J772" i="5"/>
  <c r="I772" i="5"/>
  <c r="H772" i="5"/>
  <c r="E772" i="5"/>
  <c r="X772" i="5" s="1"/>
  <c r="H773" i="5"/>
  <c r="R773" i="5"/>
  <c r="F773" i="5"/>
  <c r="E773" i="5"/>
  <c r="X773" i="5" s="1"/>
  <c r="G773" i="5"/>
  <c r="I773" i="5"/>
  <c r="J773" i="5"/>
  <c r="E774" i="5"/>
  <c r="X774" i="5" s="1"/>
  <c r="J774" i="5"/>
  <c r="R774" i="5"/>
  <c r="H774" i="5"/>
  <c r="G774" i="5"/>
  <c r="F774" i="5"/>
  <c r="I774" i="5"/>
  <c r="F775" i="5"/>
  <c r="G775" i="5"/>
  <c r="H775" i="5"/>
  <c r="R775" i="5"/>
  <c r="I775" i="5"/>
  <c r="J775" i="5"/>
  <c r="E775" i="5"/>
  <c r="X775" i="5" s="1"/>
  <c r="F776" i="5"/>
  <c r="J776" i="5"/>
  <c r="E776" i="5"/>
  <c r="X776" i="5" s="1"/>
  <c r="R776" i="5"/>
  <c r="I776" i="5"/>
  <c r="G776" i="5"/>
  <c r="H776" i="5"/>
  <c r="F777" i="5"/>
  <c r="G777" i="5"/>
  <c r="J777" i="5"/>
  <c r="H777" i="5"/>
  <c r="I777" i="5"/>
  <c r="E777" i="5"/>
  <c r="X777" i="5" s="1"/>
  <c r="R777" i="5"/>
  <c r="I778" i="5"/>
  <c r="J778" i="5"/>
  <c r="E778" i="5"/>
  <c r="X778" i="5" s="1"/>
  <c r="F778" i="5"/>
  <c r="G778" i="5"/>
  <c r="H778" i="5"/>
  <c r="R778" i="5"/>
  <c r="H779" i="5"/>
  <c r="F779" i="5"/>
  <c r="E779" i="5"/>
  <c r="X779" i="5" s="1"/>
  <c r="I779" i="5"/>
  <c r="J779" i="5"/>
  <c r="R779" i="5"/>
  <c r="G779" i="5"/>
  <c r="I780" i="5"/>
  <c r="R780" i="5"/>
  <c r="J780" i="5"/>
  <c r="E780" i="5"/>
  <c r="X780" i="5" s="1"/>
  <c r="F780" i="5"/>
  <c r="G780" i="5"/>
  <c r="H780" i="5"/>
  <c r="G781" i="5"/>
  <c r="H781" i="5"/>
  <c r="R781" i="5"/>
  <c r="E781" i="5"/>
  <c r="X781" i="5" s="1"/>
  <c r="F781" i="5"/>
  <c r="J781" i="5"/>
  <c r="I781" i="5"/>
  <c r="G782" i="5"/>
  <c r="E782" i="5"/>
  <c r="X782" i="5" s="1"/>
  <c r="H782" i="5"/>
  <c r="R782" i="5"/>
  <c r="I782" i="5"/>
  <c r="J782" i="5"/>
  <c r="F782" i="5"/>
  <c r="R783" i="5"/>
  <c r="I783" i="5"/>
  <c r="H783" i="5"/>
  <c r="J783" i="5"/>
  <c r="F783" i="5"/>
  <c r="G783" i="5"/>
  <c r="E783" i="5"/>
  <c r="X783" i="5" s="1"/>
  <c r="J784" i="5"/>
  <c r="G784" i="5"/>
  <c r="E784" i="5"/>
  <c r="X784" i="5" s="1"/>
  <c r="R784" i="5"/>
  <c r="F784" i="5"/>
  <c r="I784" i="5"/>
  <c r="H784" i="5"/>
  <c r="F785" i="5"/>
  <c r="H785" i="5"/>
  <c r="I785" i="5"/>
  <c r="E785" i="5"/>
  <c r="X785" i="5" s="1"/>
  <c r="J785" i="5"/>
  <c r="R785" i="5"/>
  <c r="G785" i="5"/>
  <c r="F786" i="5"/>
  <c r="G786" i="5"/>
  <c r="H786" i="5"/>
  <c r="E786" i="5"/>
  <c r="X786" i="5" s="1"/>
  <c r="I786" i="5"/>
  <c r="R786" i="5"/>
  <c r="J786" i="5"/>
  <c r="F787" i="5"/>
  <c r="J787" i="5"/>
  <c r="E787" i="5"/>
  <c r="X787" i="5" s="1"/>
  <c r="G787" i="5"/>
  <c r="R787" i="5"/>
  <c r="I787" i="5"/>
  <c r="H787" i="5"/>
  <c r="F788" i="5"/>
  <c r="H788" i="5"/>
  <c r="J788" i="5"/>
  <c r="G788" i="5"/>
  <c r="I788" i="5"/>
  <c r="E788" i="5"/>
  <c r="X788" i="5" s="1"/>
  <c r="R788" i="5"/>
  <c r="G789" i="5"/>
  <c r="J789" i="5"/>
  <c r="H789" i="5"/>
  <c r="R789" i="5"/>
  <c r="E789" i="5"/>
  <c r="X789" i="5" s="1"/>
  <c r="I789" i="5"/>
  <c r="F789" i="5"/>
  <c r="H790" i="5"/>
  <c r="R790" i="5"/>
  <c r="E790" i="5"/>
  <c r="X790" i="5" s="1"/>
  <c r="G790" i="5"/>
  <c r="F790" i="5"/>
  <c r="I790" i="5"/>
  <c r="J790" i="5"/>
  <c r="E791" i="5"/>
  <c r="X791" i="5" s="1"/>
  <c r="I791" i="5"/>
  <c r="F791" i="5"/>
  <c r="J791" i="5"/>
  <c r="H791" i="5"/>
  <c r="R791" i="5"/>
  <c r="G791" i="5"/>
  <c r="F792" i="5"/>
  <c r="G792" i="5"/>
  <c r="R792" i="5"/>
  <c r="E792" i="5"/>
  <c r="X792" i="5" s="1"/>
  <c r="H792" i="5"/>
  <c r="I792" i="5"/>
  <c r="J792" i="5"/>
  <c r="G793" i="5"/>
  <c r="E793" i="5"/>
  <c r="X793" i="5" s="1"/>
  <c r="J793" i="5"/>
  <c r="F793" i="5"/>
  <c r="H793" i="5"/>
  <c r="I793" i="5"/>
  <c r="R793" i="5"/>
  <c r="R794" i="5"/>
  <c r="E794" i="5"/>
  <c r="X794" i="5" s="1"/>
  <c r="F794" i="5"/>
  <c r="H794" i="5"/>
  <c r="G794" i="5"/>
  <c r="J794" i="5"/>
  <c r="I794" i="5"/>
  <c r="R795" i="5"/>
  <c r="H795" i="5"/>
  <c r="G795" i="5"/>
  <c r="E795" i="5"/>
  <c r="X795" i="5" s="1"/>
  <c r="F795" i="5"/>
  <c r="J795" i="5"/>
  <c r="I795" i="5"/>
  <c r="I796" i="5"/>
  <c r="G796" i="5"/>
  <c r="H796" i="5"/>
  <c r="E796" i="5"/>
  <c r="X796" i="5" s="1"/>
  <c r="R796" i="5"/>
  <c r="F796" i="5"/>
  <c r="J796" i="5"/>
  <c r="I797" i="5"/>
  <c r="E797" i="5"/>
  <c r="X797" i="5" s="1"/>
  <c r="J797" i="5"/>
  <c r="R797" i="5"/>
  <c r="G797" i="5"/>
  <c r="H797" i="5"/>
  <c r="F797" i="5"/>
  <c r="I798" i="5"/>
  <c r="H798" i="5"/>
  <c r="G798" i="5"/>
  <c r="E798" i="5"/>
  <c r="X798" i="5" s="1"/>
  <c r="R798" i="5"/>
  <c r="J798" i="5"/>
  <c r="F798" i="5"/>
  <c r="H799" i="5"/>
  <c r="E799" i="5"/>
  <c r="X799" i="5" s="1"/>
  <c r="F799" i="5"/>
  <c r="J799" i="5"/>
  <c r="I799" i="5"/>
  <c r="G799" i="5"/>
  <c r="R799" i="5"/>
  <c r="E800" i="5"/>
  <c r="X800" i="5" s="1"/>
  <c r="G800" i="5"/>
  <c r="H800" i="5"/>
  <c r="F800" i="5"/>
  <c r="I800" i="5"/>
  <c r="R800" i="5"/>
  <c r="J800" i="5"/>
  <c r="I801" i="5"/>
  <c r="R801" i="5"/>
  <c r="E801" i="5"/>
  <c r="X801" i="5" s="1"/>
  <c r="F801" i="5"/>
  <c r="J801" i="5"/>
  <c r="G801" i="5"/>
  <c r="H801" i="5"/>
  <c r="J802" i="5"/>
  <c r="E802" i="5"/>
  <c r="X802" i="5" s="1"/>
  <c r="I802" i="5"/>
  <c r="H802" i="5"/>
  <c r="G802" i="5"/>
  <c r="R802" i="5"/>
  <c r="F802" i="5"/>
  <c r="H803" i="5"/>
  <c r="R803" i="5"/>
  <c r="G803" i="5"/>
  <c r="E803" i="5"/>
  <c r="X803" i="5" s="1"/>
  <c r="J803" i="5"/>
  <c r="I803" i="5"/>
  <c r="F803" i="5"/>
  <c r="E804" i="5"/>
  <c r="X804" i="5" s="1"/>
  <c r="R804" i="5"/>
  <c r="I804" i="5"/>
  <c r="J804" i="5"/>
  <c r="G804" i="5"/>
  <c r="F804" i="5"/>
  <c r="H804" i="5"/>
  <c r="E805" i="5"/>
  <c r="X805" i="5" s="1"/>
  <c r="H805" i="5"/>
  <c r="R805" i="5"/>
  <c r="I805" i="5"/>
  <c r="G805" i="5"/>
  <c r="F805" i="5"/>
  <c r="J805" i="5"/>
  <c r="F806" i="5"/>
  <c r="I806" i="5"/>
  <c r="H806" i="5"/>
  <c r="E806" i="5"/>
  <c r="X806" i="5" s="1"/>
  <c r="J806" i="5"/>
  <c r="G806" i="5"/>
  <c r="R806" i="5"/>
  <c r="R807" i="5"/>
  <c r="F807" i="5"/>
  <c r="I807" i="5"/>
  <c r="H807" i="5"/>
  <c r="E807" i="5"/>
  <c r="X807" i="5" s="1"/>
  <c r="J807" i="5"/>
  <c r="G807" i="5"/>
  <c r="I808" i="5"/>
  <c r="R808" i="5"/>
  <c r="J808" i="5"/>
  <c r="F808" i="5"/>
  <c r="H808" i="5"/>
  <c r="G808" i="5"/>
  <c r="E808" i="5"/>
  <c r="X808" i="5" s="1"/>
  <c r="I810" i="5"/>
  <c r="E810" i="5"/>
  <c r="X810" i="5" s="1"/>
  <c r="F810" i="5"/>
  <c r="G810" i="5"/>
  <c r="H810" i="5"/>
  <c r="R810" i="5"/>
  <c r="J810" i="5"/>
  <c r="G811" i="5"/>
  <c r="H811" i="5"/>
  <c r="F811" i="5"/>
  <c r="J811" i="5"/>
  <c r="E811" i="5"/>
  <c r="X811" i="5" s="1"/>
  <c r="I811" i="5"/>
  <c r="R811" i="5"/>
  <c r="R812" i="5"/>
  <c r="I812" i="5"/>
  <c r="E812" i="5"/>
  <c r="X812" i="5" s="1"/>
  <c r="H812" i="5"/>
  <c r="J812" i="5"/>
  <c r="G812" i="5"/>
  <c r="F812" i="5"/>
  <c r="J813" i="5"/>
  <c r="I813" i="5"/>
  <c r="F813" i="5"/>
  <c r="H813" i="5"/>
  <c r="R813" i="5"/>
  <c r="G813" i="5"/>
  <c r="E813" i="5"/>
  <c r="X813" i="5" s="1"/>
  <c r="H815" i="5"/>
  <c r="F815" i="5"/>
  <c r="I815" i="5"/>
  <c r="J815" i="5"/>
  <c r="G815" i="5"/>
  <c r="R815" i="5"/>
  <c r="E815" i="5"/>
  <c r="X815" i="5" s="1"/>
  <c r="H816" i="5"/>
  <c r="F816" i="5"/>
  <c r="I816" i="5"/>
  <c r="G816" i="5"/>
  <c r="J816" i="5"/>
  <c r="R816" i="5"/>
  <c r="E816" i="5"/>
  <c r="X816" i="5" s="1"/>
  <c r="F817" i="5"/>
  <c r="E817" i="5"/>
  <c r="X817" i="5" s="1"/>
  <c r="I817" i="5"/>
  <c r="H817" i="5"/>
  <c r="G817" i="5"/>
  <c r="J817" i="5"/>
  <c r="R817" i="5"/>
  <c r="I818" i="5"/>
  <c r="R818" i="5"/>
  <c r="G818" i="5"/>
  <c r="J818" i="5"/>
  <c r="E818" i="5"/>
  <c r="X818" i="5" s="1"/>
  <c r="F818" i="5"/>
  <c r="H818" i="5"/>
  <c r="E819" i="5"/>
  <c r="X819" i="5" s="1"/>
  <c r="I819" i="5"/>
  <c r="J819" i="5"/>
  <c r="G819" i="5"/>
  <c r="H819" i="5"/>
  <c r="F819" i="5"/>
  <c r="R819" i="5"/>
  <c r="H820" i="5"/>
  <c r="E820" i="5"/>
  <c r="X820" i="5" s="1"/>
  <c r="R820" i="5"/>
  <c r="F820" i="5"/>
  <c r="J820" i="5"/>
  <c r="I820" i="5"/>
  <c r="G820" i="5"/>
  <c r="I821" i="5"/>
  <c r="F821" i="5"/>
  <c r="G821" i="5"/>
  <c r="R821" i="5"/>
  <c r="H821" i="5"/>
  <c r="E821" i="5"/>
  <c r="X821" i="5" s="1"/>
  <c r="J821" i="5"/>
  <c r="I822" i="5"/>
  <c r="F822" i="5"/>
  <c r="E822" i="5"/>
  <c r="X822" i="5" s="1"/>
  <c r="J822" i="5"/>
  <c r="R822" i="5"/>
  <c r="H822" i="5"/>
  <c r="G822" i="5"/>
  <c r="F823" i="5"/>
  <c r="I823" i="5"/>
  <c r="R823" i="5"/>
  <c r="J823" i="5"/>
  <c r="H823" i="5"/>
  <c r="G823" i="5"/>
  <c r="E823" i="5"/>
  <c r="X823" i="5" s="1"/>
  <c r="E824" i="5"/>
  <c r="X824" i="5" s="1"/>
  <c r="F824" i="5"/>
  <c r="J824" i="5"/>
  <c r="H824" i="5"/>
  <c r="I824" i="5"/>
  <c r="R824" i="5"/>
  <c r="G824" i="5"/>
  <c r="I825" i="5"/>
  <c r="G825" i="5"/>
  <c r="H825" i="5"/>
  <c r="J825" i="5"/>
  <c r="E825" i="5"/>
  <c r="X825" i="5" s="1"/>
  <c r="R825" i="5"/>
  <c r="F825" i="5"/>
  <c r="E826" i="5"/>
  <c r="X826" i="5" s="1"/>
  <c r="F826" i="5"/>
  <c r="J826" i="5"/>
  <c r="H826" i="5"/>
  <c r="I826" i="5"/>
  <c r="G826" i="5"/>
  <c r="R826" i="5"/>
  <c r="F827" i="5"/>
  <c r="I827" i="5"/>
  <c r="H827" i="5"/>
  <c r="E827" i="5"/>
  <c r="X827" i="5" s="1"/>
  <c r="J827" i="5"/>
  <c r="R827" i="5"/>
  <c r="G827" i="5"/>
  <c r="F828" i="5"/>
  <c r="H828" i="5"/>
  <c r="I828" i="5"/>
  <c r="G828" i="5"/>
  <c r="R828" i="5"/>
  <c r="J828" i="5"/>
  <c r="E828" i="5"/>
  <c r="X828" i="5" s="1"/>
  <c r="J829" i="5"/>
  <c r="G829" i="5"/>
  <c r="E829" i="5"/>
  <c r="X829" i="5" s="1"/>
  <c r="R829" i="5"/>
  <c r="F829" i="5"/>
  <c r="I829" i="5"/>
  <c r="H829" i="5"/>
  <c r="G830" i="5"/>
  <c r="I830" i="5"/>
  <c r="J830" i="5"/>
  <c r="E830" i="5"/>
  <c r="X830" i="5" s="1"/>
  <c r="R830" i="5"/>
  <c r="F830" i="5"/>
  <c r="H830" i="5"/>
  <c r="J831" i="5"/>
  <c r="F831" i="5"/>
  <c r="I831" i="5"/>
  <c r="H831" i="5"/>
  <c r="G831" i="5"/>
  <c r="E831" i="5"/>
  <c r="X831" i="5" s="1"/>
  <c r="R831" i="5"/>
  <c r="E832" i="5"/>
  <c r="X832" i="5" s="1"/>
  <c r="F832" i="5"/>
  <c r="J832" i="5"/>
  <c r="I832" i="5"/>
  <c r="G832" i="5"/>
  <c r="H832" i="5"/>
  <c r="R832" i="5"/>
  <c r="F833" i="5"/>
  <c r="R833" i="5"/>
  <c r="E833" i="5"/>
  <c r="X833" i="5" s="1"/>
  <c r="H833" i="5"/>
  <c r="I833" i="5"/>
  <c r="J833" i="5"/>
  <c r="G833" i="5"/>
  <c r="E834" i="5"/>
  <c r="X834" i="5" s="1"/>
  <c r="J834" i="5"/>
  <c r="G834" i="5"/>
  <c r="F834" i="5"/>
  <c r="R834" i="5"/>
  <c r="H834" i="5"/>
  <c r="I834" i="5"/>
  <c r="F835" i="5"/>
  <c r="G835" i="5"/>
  <c r="H835" i="5"/>
  <c r="R835" i="5"/>
  <c r="J835" i="5"/>
  <c r="E835" i="5"/>
  <c r="X835" i="5" s="1"/>
  <c r="I835" i="5"/>
  <c r="F836" i="5"/>
  <c r="G836" i="5"/>
  <c r="I836" i="5"/>
  <c r="J836" i="5"/>
  <c r="H836" i="5"/>
  <c r="R836" i="5"/>
  <c r="E836" i="5"/>
  <c r="X836" i="5" s="1"/>
  <c r="I837" i="5"/>
  <c r="E837" i="5"/>
  <c r="X837" i="5" s="1"/>
  <c r="H837" i="5"/>
  <c r="G837" i="5"/>
  <c r="R837" i="5"/>
  <c r="J837" i="5"/>
  <c r="F837" i="5"/>
  <c r="E838" i="5"/>
  <c r="X838" i="5" s="1"/>
  <c r="I838" i="5"/>
  <c r="F838" i="5"/>
  <c r="R838" i="5"/>
  <c r="H838" i="5"/>
  <c r="J838" i="5"/>
  <c r="G838" i="5"/>
  <c r="F839" i="5"/>
  <c r="J839" i="5"/>
  <c r="H839" i="5"/>
  <c r="G839" i="5"/>
  <c r="R839" i="5"/>
  <c r="E839" i="5"/>
  <c r="X839" i="5" s="1"/>
  <c r="I839" i="5"/>
  <c r="R840" i="5"/>
  <c r="E840" i="5"/>
  <c r="X840" i="5" s="1"/>
  <c r="F840" i="5"/>
  <c r="J840" i="5"/>
  <c r="H840" i="5"/>
  <c r="I840" i="5"/>
  <c r="G840" i="5"/>
  <c r="E842" i="5"/>
  <c r="X842" i="5" s="1"/>
  <c r="R842" i="5"/>
  <c r="F842" i="5"/>
  <c r="I842" i="5"/>
  <c r="G842" i="5"/>
  <c r="H842" i="5"/>
  <c r="J842" i="5"/>
  <c r="E843" i="5"/>
  <c r="X843" i="5" s="1"/>
  <c r="R843" i="5"/>
  <c r="H843" i="5"/>
  <c r="I843" i="5"/>
  <c r="F843" i="5"/>
  <c r="J843" i="5"/>
  <c r="G843" i="5"/>
  <c r="F844" i="5"/>
  <c r="J844" i="5"/>
  <c r="G844" i="5"/>
  <c r="R844" i="5"/>
  <c r="H844" i="5"/>
  <c r="I844" i="5"/>
  <c r="E844" i="5"/>
  <c r="X844" i="5" s="1"/>
  <c r="G845" i="5"/>
  <c r="R845" i="5"/>
  <c r="E845" i="5"/>
  <c r="X845" i="5" s="1"/>
  <c r="J845" i="5"/>
  <c r="F845" i="5"/>
  <c r="I845" i="5"/>
  <c r="H845" i="5"/>
  <c r="G846" i="5"/>
  <c r="E846" i="5"/>
  <c r="X846" i="5" s="1"/>
  <c r="J846" i="5"/>
  <c r="I846" i="5"/>
  <c r="F846" i="5"/>
  <c r="R846" i="5"/>
  <c r="H846" i="5"/>
  <c r="J847" i="5"/>
  <c r="G847" i="5"/>
  <c r="R847" i="5"/>
  <c r="F847" i="5"/>
  <c r="E847" i="5"/>
  <c r="X847" i="5" s="1"/>
  <c r="I847" i="5"/>
  <c r="H847" i="5"/>
  <c r="E848" i="5"/>
  <c r="X848" i="5" s="1"/>
  <c r="J848" i="5"/>
  <c r="F848" i="5"/>
  <c r="G848" i="5"/>
  <c r="R848" i="5"/>
  <c r="H848" i="5"/>
  <c r="I848" i="5"/>
  <c r="H850" i="5"/>
  <c r="F850" i="5"/>
  <c r="E850" i="5"/>
  <c r="X850" i="5" s="1"/>
  <c r="J850" i="5"/>
  <c r="I850" i="5"/>
  <c r="R850" i="5"/>
  <c r="G850" i="5"/>
  <c r="H851" i="5"/>
  <c r="J851" i="5"/>
  <c r="E851" i="5"/>
  <c r="X851" i="5" s="1"/>
  <c r="I851" i="5"/>
  <c r="F851" i="5"/>
  <c r="G851" i="5"/>
  <c r="R851" i="5"/>
  <c r="F852" i="5"/>
  <c r="H852" i="5"/>
  <c r="G852" i="5"/>
  <c r="E852" i="5"/>
  <c r="X852" i="5" s="1"/>
  <c r="J852" i="5"/>
  <c r="I852" i="5"/>
  <c r="R852" i="5"/>
  <c r="R853" i="5"/>
  <c r="F853" i="5"/>
  <c r="G853" i="5"/>
  <c r="E853" i="5"/>
  <c r="X853" i="5" s="1"/>
  <c r="H853" i="5"/>
  <c r="J853" i="5"/>
  <c r="I853" i="5"/>
  <c r="R854" i="5"/>
  <c r="J854" i="5"/>
  <c r="E854" i="5"/>
  <c r="X854" i="5" s="1"/>
  <c r="F854" i="5"/>
  <c r="G854" i="5"/>
  <c r="H854" i="5"/>
  <c r="I854" i="5"/>
  <c r="I855" i="5"/>
  <c r="H855" i="5"/>
  <c r="G855" i="5"/>
  <c r="J855" i="5"/>
  <c r="F855" i="5"/>
  <c r="R855" i="5"/>
  <c r="E855" i="5"/>
  <c r="X855" i="5" s="1"/>
  <c r="G856" i="5"/>
  <c r="R856" i="5"/>
  <c r="I856" i="5"/>
  <c r="J856" i="5"/>
  <c r="E856" i="5"/>
  <c r="X856" i="5" s="1"/>
  <c r="H856" i="5"/>
  <c r="F856" i="5"/>
  <c r="R858" i="5"/>
  <c r="J858" i="5"/>
  <c r="H858" i="5"/>
  <c r="F858" i="5"/>
  <c r="E858" i="5"/>
  <c r="X858" i="5" s="1"/>
  <c r="I858" i="5"/>
  <c r="G858" i="5"/>
  <c r="I859" i="5"/>
  <c r="E859" i="5"/>
  <c r="X859" i="5" s="1"/>
  <c r="G859" i="5"/>
  <c r="H859" i="5"/>
  <c r="R859" i="5"/>
  <c r="F859" i="5"/>
  <c r="J859" i="5"/>
  <c r="I860" i="5"/>
  <c r="R860" i="5"/>
  <c r="E860" i="5"/>
  <c r="X860" i="5" s="1"/>
  <c r="H860" i="5"/>
  <c r="G860" i="5"/>
  <c r="F860" i="5"/>
  <c r="J860" i="5"/>
  <c r="R861" i="5"/>
  <c r="F861" i="5"/>
  <c r="I861" i="5"/>
  <c r="G861" i="5"/>
  <c r="J861" i="5"/>
  <c r="H861" i="5"/>
  <c r="E861" i="5"/>
  <c r="X861" i="5" s="1"/>
  <c r="R862" i="5"/>
  <c r="F862" i="5"/>
  <c r="I862" i="5"/>
  <c r="J862" i="5"/>
  <c r="G862" i="5"/>
  <c r="E862" i="5"/>
  <c r="X862" i="5" s="1"/>
  <c r="H862" i="5"/>
  <c r="J863" i="5"/>
  <c r="H863" i="5"/>
  <c r="E863" i="5"/>
  <c r="X863" i="5" s="1"/>
  <c r="R863" i="5"/>
  <c r="F863" i="5"/>
  <c r="I863" i="5"/>
  <c r="G863" i="5"/>
  <c r="J864" i="5"/>
  <c r="H864" i="5"/>
  <c r="F864" i="5"/>
  <c r="G864" i="5"/>
  <c r="E864" i="5"/>
  <c r="X864" i="5" s="1"/>
  <c r="R864" i="5"/>
  <c r="I864" i="5"/>
  <c r="R866" i="5"/>
  <c r="F866" i="5"/>
  <c r="G866" i="5"/>
  <c r="E866" i="5"/>
  <c r="X866" i="5" s="1"/>
  <c r="I866" i="5"/>
  <c r="H866" i="5"/>
  <c r="J866" i="5"/>
  <c r="I867" i="5"/>
  <c r="G867" i="5"/>
  <c r="R867" i="5"/>
  <c r="E867" i="5"/>
  <c r="X867" i="5" s="1"/>
  <c r="F867" i="5"/>
  <c r="J867" i="5"/>
  <c r="H867" i="5"/>
  <c r="E868" i="5"/>
  <c r="X868" i="5" s="1"/>
  <c r="F868" i="5"/>
  <c r="G868" i="5"/>
  <c r="R868" i="5"/>
  <c r="J868" i="5"/>
  <c r="I868" i="5"/>
  <c r="H868" i="5"/>
  <c r="J869" i="5"/>
  <c r="E869" i="5"/>
  <c r="X869" i="5" s="1"/>
  <c r="F869" i="5"/>
  <c r="I869" i="5"/>
  <c r="R869" i="5"/>
  <c r="H869" i="5"/>
  <c r="G869" i="5"/>
  <c r="J870" i="5"/>
  <c r="F870" i="5"/>
  <c r="G870" i="5"/>
  <c r="H870" i="5"/>
  <c r="I870" i="5"/>
  <c r="E870" i="5"/>
  <c r="X870" i="5" s="1"/>
  <c r="R870" i="5"/>
  <c r="I871" i="5"/>
  <c r="J871" i="5"/>
  <c r="F871" i="5"/>
  <c r="E871" i="5"/>
  <c r="X871" i="5" s="1"/>
  <c r="R871" i="5"/>
  <c r="H871" i="5"/>
  <c r="G871" i="5"/>
  <c r="F872" i="5"/>
  <c r="I872" i="5"/>
  <c r="E872" i="5"/>
  <c r="X872" i="5" s="1"/>
  <c r="H872" i="5"/>
  <c r="J872" i="5"/>
  <c r="R872" i="5"/>
  <c r="G872" i="5"/>
  <c r="G873" i="5"/>
  <c r="H873" i="5"/>
  <c r="I873" i="5"/>
  <c r="R873" i="5"/>
  <c r="F873" i="5"/>
  <c r="J873" i="5"/>
  <c r="E873" i="5"/>
  <c r="X873" i="5" s="1"/>
  <c r="G874" i="5"/>
  <c r="H874" i="5"/>
  <c r="J874" i="5"/>
  <c r="R874" i="5"/>
  <c r="F874" i="5"/>
  <c r="E874" i="5"/>
  <c r="X874" i="5" s="1"/>
  <c r="I874" i="5"/>
  <c r="G875" i="5"/>
  <c r="R875" i="5"/>
  <c r="I875" i="5"/>
  <c r="J875" i="5"/>
  <c r="F875" i="5"/>
  <c r="H875" i="5"/>
  <c r="E875" i="5"/>
  <c r="X875" i="5" s="1"/>
  <c r="E876" i="5"/>
  <c r="X876" i="5" s="1"/>
  <c r="R876" i="5"/>
  <c r="J876" i="5"/>
  <c r="I876" i="5"/>
  <c r="H876" i="5"/>
  <c r="F876" i="5"/>
  <c r="G876" i="5"/>
  <c r="J877" i="5"/>
  <c r="R877" i="5"/>
  <c r="I877" i="5"/>
  <c r="F877" i="5"/>
  <c r="G877" i="5"/>
  <c r="E877" i="5"/>
  <c r="X877" i="5" s="1"/>
  <c r="H877" i="5"/>
  <c r="J878" i="5"/>
  <c r="E878" i="5"/>
  <c r="X878" i="5" s="1"/>
  <c r="F878" i="5"/>
  <c r="I878" i="5"/>
  <c r="G878" i="5"/>
  <c r="R878" i="5"/>
  <c r="H878" i="5"/>
  <c r="G879" i="5"/>
  <c r="R879" i="5"/>
  <c r="H879" i="5"/>
  <c r="F879" i="5"/>
  <c r="E879" i="5"/>
  <c r="X879" i="5" s="1"/>
  <c r="J879" i="5"/>
  <c r="I879" i="5"/>
  <c r="G880" i="5"/>
  <c r="H880" i="5"/>
  <c r="F880" i="5"/>
  <c r="E880" i="5"/>
  <c r="X880" i="5" s="1"/>
  <c r="R880" i="5"/>
  <c r="I880" i="5"/>
  <c r="J880" i="5"/>
  <c r="J881" i="5"/>
  <c r="I881" i="5"/>
  <c r="F881" i="5"/>
  <c r="H881" i="5"/>
  <c r="E881" i="5"/>
  <c r="X881" i="5" s="1"/>
  <c r="G881" i="5"/>
  <c r="R881" i="5"/>
  <c r="E882" i="5"/>
  <c r="X882" i="5" s="1"/>
  <c r="H882" i="5"/>
  <c r="J882" i="5"/>
  <c r="I882" i="5"/>
  <c r="R882" i="5"/>
  <c r="F882" i="5"/>
  <c r="G882" i="5"/>
  <c r="J883" i="5"/>
  <c r="I883" i="5"/>
  <c r="G883" i="5"/>
  <c r="H883" i="5"/>
  <c r="R883" i="5"/>
  <c r="F883" i="5"/>
  <c r="E883" i="5"/>
  <c r="X883" i="5" s="1"/>
  <c r="E884" i="5"/>
  <c r="X884" i="5" s="1"/>
  <c r="G884" i="5"/>
  <c r="R884" i="5"/>
  <c r="J884" i="5"/>
  <c r="I884" i="5"/>
  <c r="H884" i="5"/>
  <c r="F884" i="5"/>
  <c r="J885" i="5"/>
  <c r="F885" i="5"/>
  <c r="E885" i="5"/>
  <c r="X885" i="5" s="1"/>
  <c r="R885" i="5"/>
  <c r="G885" i="5"/>
  <c r="H885" i="5"/>
  <c r="I885" i="5"/>
  <c r="I886" i="5"/>
  <c r="F886" i="5"/>
  <c r="R886" i="5"/>
  <c r="J886" i="5"/>
  <c r="H886" i="5"/>
  <c r="G886" i="5"/>
  <c r="E886" i="5"/>
  <c r="X886" i="5" s="1"/>
  <c r="J887" i="5"/>
  <c r="H887" i="5"/>
  <c r="F887" i="5"/>
  <c r="R887" i="5"/>
  <c r="I887" i="5"/>
  <c r="G887" i="5"/>
  <c r="E887" i="5"/>
  <c r="X887" i="5" s="1"/>
  <c r="I888" i="5"/>
  <c r="H888" i="5"/>
  <c r="F888" i="5"/>
  <c r="G888" i="5"/>
  <c r="J888" i="5"/>
  <c r="R888" i="5"/>
  <c r="E888" i="5"/>
  <c r="X888" i="5" s="1"/>
  <c r="G889" i="5"/>
  <c r="H889" i="5"/>
  <c r="R889" i="5"/>
  <c r="E889" i="5"/>
  <c r="X889" i="5" s="1"/>
  <c r="F889" i="5"/>
  <c r="I889" i="5"/>
  <c r="J889" i="5"/>
  <c r="I890" i="5"/>
  <c r="G890" i="5"/>
  <c r="J890" i="5"/>
  <c r="R890" i="5"/>
  <c r="E890" i="5"/>
  <c r="X890" i="5" s="1"/>
  <c r="H890" i="5"/>
  <c r="F890" i="5"/>
  <c r="J891" i="5"/>
  <c r="E891" i="5"/>
  <c r="X891" i="5" s="1"/>
  <c r="G891" i="5"/>
  <c r="I891" i="5"/>
  <c r="F891" i="5"/>
  <c r="R891" i="5"/>
  <c r="H891" i="5"/>
  <c r="H892" i="5"/>
  <c r="J892" i="5"/>
  <c r="F892" i="5"/>
  <c r="R892" i="5"/>
  <c r="G892" i="5"/>
  <c r="I892" i="5"/>
  <c r="E892" i="5"/>
  <c r="X892" i="5" s="1"/>
  <c r="I893" i="5"/>
  <c r="R893" i="5"/>
  <c r="F893" i="5"/>
  <c r="J893" i="5"/>
  <c r="E893" i="5"/>
  <c r="X893" i="5" s="1"/>
  <c r="G893" i="5"/>
  <c r="H893" i="5"/>
  <c r="R895" i="5"/>
  <c r="H895" i="5"/>
  <c r="G895" i="5"/>
  <c r="E895" i="5"/>
  <c r="X895" i="5" s="1"/>
  <c r="J895" i="5"/>
  <c r="F895" i="5"/>
  <c r="I895" i="5"/>
  <c r="R896" i="5"/>
  <c r="G896" i="5"/>
  <c r="I896" i="5"/>
  <c r="F896" i="5"/>
  <c r="H896" i="5"/>
  <c r="J896" i="5"/>
  <c r="E896" i="5"/>
  <c r="X896" i="5" s="1"/>
  <c r="E897" i="5"/>
  <c r="X897" i="5" s="1"/>
  <c r="R897" i="5"/>
  <c r="J897" i="5"/>
  <c r="I897" i="5"/>
  <c r="H897" i="5"/>
  <c r="F897" i="5"/>
  <c r="G897" i="5"/>
  <c r="H898" i="5"/>
  <c r="R898" i="5"/>
  <c r="J898" i="5"/>
  <c r="G898" i="5"/>
  <c r="I898" i="5"/>
  <c r="E898" i="5"/>
  <c r="X898" i="5" s="1"/>
  <c r="F898" i="5"/>
  <c r="H899" i="5"/>
  <c r="J899" i="5"/>
  <c r="E899" i="5"/>
  <c r="X899" i="5" s="1"/>
  <c r="R899" i="5"/>
  <c r="G899" i="5"/>
  <c r="I899" i="5"/>
  <c r="F899" i="5"/>
  <c r="F900" i="5"/>
  <c r="J900" i="5"/>
  <c r="I900" i="5"/>
  <c r="G900" i="5"/>
  <c r="H900" i="5"/>
  <c r="R900" i="5"/>
  <c r="E900" i="5"/>
  <c r="X900" i="5" s="1"/>
  <c r="R901" i="5"/>
  <c r="E901" i="5"/>
  <c r="X901" i="5" s="1"/>
  <c r="J901" i="5"/>
  <c r="F901" i="5"/>
  <c r="I901" i="5"/>
  <c r="G901" i="5"/>
  <c r="H901" i="5"/>
  <c r="I903" i="5"/>
  <c r="H903" i="5"/>
  <c r="F903" i="5"/>
  <c r="R903" i="5"/>
  <c r="E903" i="5"/>
  <c r="X903" i="5" s="1"/>
  <c r="G903" i="5"/>
  <c r="J903" i="5"/>
  <c r="R904" i="5"/>
  <c r="G904" i="5"/>
  <c r="J904" i="5"/>
  <c r="E904" i="5"/>
  <c r="X904" i="5" s="1"/>
  <c r="F904" i="5"/>
  <c r="I904" i="5"/>
  <c r="H904" i="5"/>
  <c r="I905" i="5"/>
  <c r="G905" i="5"/>
  <c r="J905" i="5"/>
  <c r="R905" i="5"/>
  <c r="E905" i="5"/>
  <c r="X905" i="5" s="1"/>
  <c r="F905" i="5"/>
  <c r="H905" i="5"/>
  <c r="F906" i="5"/>
  <c r="J906" i="5"/>
  <c r="R906" i="5"/>
  <c r="I906" i="5"/>
  <c r="H906" i="5"/>
  <c r="G906" i="5"/>
  <c r="E906" i="5"/>
  <c r="X906" i="5" s="1"/>
  <c r="G907" i="5"/>
  <c r="R907" i="5"/>
  <c r="I907" i="5"/>
  <c r="H907" i="5"/>
  <c r="E907" i="5"/>
  <c r="X907" i="5" s="1"/>
  <c r="F907" i="5"/>
  <c r="J907" i="5"/>
  <c r="I908" i="5"/>
  <c r="J908" i="5"/>
  <c r="R908" i="5"/>
  <c r="F908" i="5"/>
  <c r="G908" i="5"/>
  <c r="H908" i="5"/>
  <c r="E908" i="5"/>
  <c r="X908" i="5" s="1"/>
  <c r="I909" i="5"/>
  <c r="R909" i="5"/>
  <c r="H909" i="5"/>
  <c r="G909" i="5"/>
  <c r="J909" i="5"/>
  <c r="E909" i="5"/>
  <c r="X909" i="5" s="1"/>
  <c r="F909" i="5"/>
  <c r="E910" i="5"/>
  <c r="X910" i="5" s="1"/>
  <c r="F910" i="5"/>
  <c r="G910" i="5"/>
  <c r="I910" i="5"/>
  <c r="R910" i="5"/>
  <c r="H910" i="5"/>
  <c r="J910" i="5"/>
  <c r="I911" i="5"/>
  <c r="E911" i="5"/>
  <c r="X911" i="5" s="1"/>
  <c r="H911" i="5"/>
  <c r="R911" i="5"/>
  <c r="J911" i="5"/>
  <c r="G911" i="5"/>
  <c r="F911" i="5"/>
  <c r="I912" i="5"/>
  <c r="H912" i="5"/>
  <c r="G912" i="5"/>
  <c r="F912" i="5"/>
  <c r="R912" i="5"/>
  <c r="J912" i="5"/>
  <c r="E912" i="5"/>
  <c r="X912" i="5" s="1"/>
  <c r="I913" i="5"/>
  <c r="J913" i="5"/>
  <c r="G913" i="5"/>
  <c r="F913" i="5"/>
  <c r="E913" i="5"/>
  <c r="X913" i="5" s="1"/>
  <c r="R913" i="5"/>
  <c r="H913" i="5"/>
  <c r="R914" i="5"/>
  <c r="G914" i="5"/>
  <c r="F914" i="5"/>
  <c r="J914" i="5"/>
  <c r="H914" i="5"/>
  <c r="I914" i="5"/>
  <c r="E914" i="5"/>
  <c r="X914" i="5" s="1"/>
  <c r="F915" i="5"/>
  <c r="H915" i="5"/>
  <c r="E915" i="5"/>
  <c r="X915" i="5" s="1"/>
  <c r="R915" i="5"/>
  <c r="J915" i="5"/>
  <c r="I915" i="5"/>
  <c r="G915" i="5"/>
  <c r="J916" i="5"/>
  <c r="G916" i="5"/>
  <c r="H916" i="5"/>
  <c r="I916" i="5"/>
  <c r="E916" i="5"/>
  <c r="X916" i="5" s="1"/>
  <c r="F916" i="5"/>
  <c r="R916" i="5"/>
  <c r="G917" i="5"/>
  <c r="E917" i="5"/>
  <c r="X917" i="5" s="1"/>
  <c r="H917" i="5"/>
  <c r="J917" i="5"/>
  <c r="I917" i="5"/>
  <c r="R917" i="5"/>
  <c r="F917" i="5"/>
  <c r="R919" i="5"/>
  <c r="J919" i="5"/>
  <c r="H919" i="5"/>
  <c r="G919" i="5"/>
  <c r="F919" i="5"/>
  <c r="I919" i="5"/>
  <c r="E919" i="5"/>
  <c r="X919" i="5" s="1"/>
  <c r="G920" i="5"/>
  <c r="I920" i="5"/>
  <c r="F920" i="5"/>
  <c r="J920" i="5"/>
  <c r="H920" i="5"/>
  <c r="R920" i="5"/>
  <c r="E920" i="5"/>
  <c r="X920" i="5" s="1"/>
  <c r="I921" i="5"/>
  <c r="H921" i="5"/>
  <c r="J921" i="5"/>
  <c r="E921" i="5"/>
  <c r="X921" i="5" s="1"/>
  <c r="G921" i="5"/>
  <c r="F921" i="5"/>
  <c r="R921" i="5"/>
  <c r="J922" i="5"/>
  <c r="G922" i="5"/>
  <c r="F922" i="5"/>
  <c r="I922" i="5"/>
  <c r="R922" i="5"/>
  <c r="H922" i="5"/>
  <c r="E922" i="5"/>
  <c r="X922" i="5" s="1"/>
  <c r="F923" i="5"/>
  <c r="R923" i="5"/>
  <c r="J923" i="5"/>
  <c r="E923" i="5"/>
  <c r="X923" i="5" s="1"/>
  <c r="G923" i="5"/>
  <c r="H923" i="5"/>
  <c r="I923" i="5"/>
  <c r="G924" i="5"/>
  <c r="F924" i="5"/>
  <c r="E924" i="5"/>
  <c r="X924" i="5" s="1"/>
  <c r="J924" i="5"/>
  <c r="I924" i="5"/>
  <c r="R924" i="5"/>
  <c r="H924" i="5"/>
  <c r="G925" i="5"/>
  <c r="E925" i="5"/>
  <c r="X925" i="5" s="1"/>
  <c r="F925" i="5"/>
  <c r="I925" i="5"/>
  <c r="R925" i="5"/>
  <c r="H925" i="5"/>
  <c r="J925" i="5"/>
  <c r="J927" i="5"/>
  <c r="F927" i="5"/>
  <c r="E927" i="5"/>
  <c r="X927" i="5" s="1"/>
  <c r="G927" i="5"/>
  <c r="R927" i="5"/>
  <c r="I927" i="5"/>
  <c r="H927" i="5"/>
  <c r="H928" i="5"/>
  <c r="E928" i="5"/>
  <c r="X928" i="5" s="1"/>
  <c r="G928" i="5"/>
  <c r="F928" i="5"/>
  <c r="R928" i="5"/>
  <c r="J928" i="5"/>
  <c r="I928" i="5"/>
  <c r="J929" i="5"/>
  <c r="G929" i="5"/>
  <c r="R929" i="5"/>
  <c r="I929" i="5"/>
  <c r="F929" i="5"/>
  <c r="E929" i="5"/>
  <c r="X929" i="5" s="1"/>
  <c r="H929" i="5"/>
  <c r="R930" i="5"/>
  <c r="H930" i="5"/>
  <c r="E930" i="5"/>
  <c r="X930" i="5" s="1"/>
  <c r="I930" i="5"/>
  <c r="J930" i="5"/>
  <c r="G930" i="5"/>
  <c r="F930" i="5"/>
  <c r="J931" i="5"/>
  <c r="G931" i="5"/>
  <c r="I931" i="5"/>
  <c r="F931" i="5"/>
  <c r="E931" i="5"/>
  <c r="X931" i="5" s="1"/>
  <c r="H931" i="5"/>
  <c r="R931" i="5"/>
  <c r="E932" i="5"/>
  <c r="X932" i="5" s="1"/>
  <c r="R932" i="5"/>
  <c r="H932" i="5"/>
  <c r="J932" i="5"/>
  <c r="G932" i="5"/>
  <c r="I932" i="5"/>
  <c r="F932" i="5"/>
  <c r="E933" i="5"/>
  <c r="X933" i="5" s="1"/>
  <c r="F933" i="5"/>
  <c r="R933" i="5"/>
  <c r="H933" i="5"/>
  <c r="J933" i="5"/>
  <c r="G933" i="5"/>
  <c r="I933" i="5"/>
  <c r="R934" i="5"/>
  <c r="F934" i="5"/>
  <c r="J934" i="5"/>
  <c r="E934" i="5"/>
  <c r="X934" i="5" s="1"/>
  <c r="G934" i="5"/>
  <c r="H934" i="5"/>
  <c r="I934" i="5"/>
  <c r="J935" i="5"/>
  <c r="F935" i="5"/>
  <c r="E935" i="5"/>
  <c r="X935" i="5" s="1"/>
  <c r="H935" i="5"/>
  <c r="G935" i="5"/>
  <c r="R935" i="5"/>
  <c r="I935" i="5"/>
  <c r="I936" i="5"/>
  <c r="G936" i="5"/>
  <c r="J936" i="5"/>
  <c r="F936" i="5"/>
  <c r="R936" i="5"/>
  <c r="E936" i="5"/>
  <c r="X936" i="5" s="1"/>
  <c r="H936" i="5"/>
  <c r="F937" i="5"/>
  <c r="H937" i="5"/>
  <c r="E937" i="5"/>
  <c r="X937" i="5" s="1"/>
  <c r="R937" i="5"/>
  <c r="I937" i="5"/>
  <c r="J937" i="5"/>
  <c r="G937" i="5"/>
  <c r="F938" i="5"/>
  <c r="E938" i="5"/>
  <c r="X938" i="5" s="1"/>
  <c r="H938" i="5"/>
  <c r="J938" i="5"/>
  <c r="G938" i="5"/>
  <c r="I938" i="5"/>
  <c r="R938" i="5"/>
  <c r="E939" i="5"/>
  <c r="X939" i="5" s="1"/>
  <c r="H939" i="5"/>
  <c r="R939" i="5"/>
  <c r="G939" i="5"/>
  <c r="I939" i="5"/>
  <c r="J939" i="5"/>
  <c r="F939" i="5"/>
  <c r="H940" i="5"/>
  <c r="J940" i="5"/>
  <c r="F940" i="5"/>
  <c r="I940" i="5"/>
  <c r="G940" i="5"/>
  <c r="R940" i="5"/>
  <c r="E940" i="5"/>
  <c r="X940" i="5" s="1"/>
  <c r="E941" i="5"/>
  <c r="X941" i="5" s="1"/>
  <c r="I941" i="5"/>
  <c r="J941" i="5"/>
  <c r="H941" i="5"/>
  <c r="G941" i="5"/>
  <c r="R941" i="5"/>
  <c r="F941" i="5"/>
  <c r="E942" i="5"/>
  <c r="X942" i="5" s="1"/>
  <c r="J942" i="5"/>
  <c r="F942" i="5"/>
  <c r="H942" i="5"/>
  <c r="G942" i="5"/>
  <c r="I942" i="5"/>
  <c r="R942" i="5"/>
  <c r="R943" i="5"/>
  <c r="H943" i="5"/>
  <c r="G943" i="5"/>
  <c r="E943" i="5"/>
  <c r="X943" i="5" s="1"/>
  <c r="J943" i="5"/>
  <c r="I943" i="5"/>
  <c r="F943" i="5"/>
  <c r="I944" i="5"/>
  <c r="E944" i="5"/>
  <c r="X944" i="5" s="1"/>
  <c r="R944" i="5"/>
  <c r="F944" i="5"/>
  <c r="J944" i="5"/>
  <c r="G944" i="5"/>
  <c r="H944" i="5"/>
  <c r="R945" i="5"/>
  <c r="H945" i="5"/>
  <c r="E945" i="5"/>
  <c r="X945" i="5" s="1"/>
  <c r="I945" i="5"/>
  <c r="J945" i="5"/>
  <c r="G945" i="5"/>
  <c r="F945" i="5"/>
  <c r="I946" i="5"/>
  <c r="F946" i="5"/>
  <c r="G946" i="5"/>
  <c r="J946" i="5"/>
  <c r="R946" i="5"/>
  <c r="E946" i="5"/>
  <c r="X946" i="5" s="1"/>
  <c r="H946" i="5"/>
  <c r="F947" i="5"/>
  <c r="I947" i="5"/>
  <c r="R947" i="5"/>
  <c r="G947" i="5"/>
  <c r="H947" i="5"/>
  <c r="J947" i="5"/>
  <c r="E947" i="5"/>
  <c r="X947" i="5" s="1"/>
  <c r="E948" i="5"/>
  <c r="X948" i="5" s="1"/>
  <c r="I948" i="5"/>
  <c r="J948" i="5"/>
  <c r="G948" i="5"/>
  <c r="H948" i="5"/>
  <c r="R948" i="5"/>
  <c r="F948" i="5"/>
  <c r="J949" i="5"/>
  <c r="G949" i="5"/>
  <c r="I949" i="5"/>
  <c r="R949" i="5"/>
  <c r="E949" i="5"/>
  <c r="X949" i="5" s="1"/>
  <c r="F949" i="5"/>
  <c r="H949" i="5"/>
  <c r="I950" i="5"/>
  <c r="J950" i="5"/>
  <c r="G950" i="5"/>
  <c r="E950" i="5"/>
  <c r="X950" i="5" s="1"/>
  <c r="F950" i="5"/>
  <c r="H950" i="5"/>
  <c r="R950" i="5"/>
  <c r="F951" i="5"/>
  <c r="G951" i="5"/>
  <c r="E951" i="5"/>
  <c r="X951" i="5" s="1"/>
  <c r="J951" i="5"/>
  <c r="I951" i="5"/>
  <c r="R951" i="5"/>
  <c r="H951" i="5"/>
  <c r="G952" i="5"/>
  <c r="E952" i="5"/>
  <c r="X952" i="5" s="1"/>
  <c r="F952" i="5"/>
  <c r="R952" i="5"/>
  <c r="J952" i="5"/>
  <c r="H952" i="5"/>
  <c r="I952" i="5"/>
  <c r="R953" i="5"/>
  <c r="F953" i="5"/>
  <c r="E953" i="5"/>
  <c r="X953" i="5" s="1"/>
  <c r="I953" i="5"/>
  <c r="J953" i="5"/>
  <c r="H953" i="5"/>
  <c r="G953" i="5"/>
  <c r="R954" i="5"/>
  <c r="I954" i="5"/>
  <c r="G954" i="5"/>
  <c r="E954" i="5"/>
  <c r="X954" i="5" s="1"/>
  <c r="F954" i="5"/>
  <c r="H954" i="5"/>
  <c r="J954" i="5"/>
  <c r="F955" i="5"/>
  <c r="I955" i="5"/>
  <c r="R955" i="5"/>
  <c r="E955" i="5"/>
  <c r="X955" i="5" s="1"/>
  <c r="H955" i="5"/>
  <c r="J955" i="5"/>
  <c r="G955" i="5"/>
  <c r="G956" i="5"/>
  <c r="E956" i="5"/>
  <c r="X956" i="5" s="1"/>
  <c r="R956" i="5"/>
  <c r="J956" i="5"/>
  <c r="H956" i="5"/>
  <c r="I956" i="5"/>
  <c r="F956" i="5"/>
  <c r="G957" i="5"/>
  <c r="I957" i="5"/>
  <c r="E957" i="5"/>
  <c r="X957" i="5" s="1"/>
  <c r="J957" i="5"/>
  <c r="H957" i="5"/>
  <c r="R957" i="5"/>
  <c r="F957" i="5"/>
  <c r="R958" i="5"/>
  <c r="F958" i="5"/>
  <c r="E958" i="5"/>
  <c r="X958" i="5" s="1"/>
  <c r="H958" i="5"/>
  <c r="J958" i="5"/>
  <c r="G958" i="5"/>
  <c r="I958" i="5"/>
  <c r="G959" i="5"/>
  <c r="R959" i="5"/>
  <c r="E959" i="5"/>
  <c r="X959" i="5" s="1"/>
  <c r="J959" i="5"/>
  <c r="F959" i="5"/>
  <c r="I959" i="5"/>
  <c r="H959" i="5"/>
  <c r="J960" i="5"/>
  <c r="F960" i="5"/>
  <c r="E960" i="5"/>
  <c r="X960" i="5" s="1"/>
  <c r="H960" i="5"/>
  <c r="G960" i="5"/>
  <c r="R960" i="5"/>
  <c r="I960" i="5"/>
  <c r="R961" i="5"/>
  <c r="G961" i="5"/>
  <c r="E961" i="5"/>
  <c r="X961" i="5" s="1"/>
  <c r="J961" i="5"/>
  <c r="H961" i="5"/>
  <c r="F961" i="5"/>
  <c r="I961" i="5"/>
  <c r="J962" i="5"/>
  <c r="I962" i="5"/>
  <c r="R962" i="5"/>
  <c r="G962" i="5"/>
  <c r="E962" i="5"/>
  <c r="X962" i="5" s="1"/>
  <c r="F962" i="5"/>
  <c r="H962" i="5"/>
  <c r="R963" i="5"/>
  <c r="J963" i="5"/>
  <c r="E963" i="5"/>
  <c r="X963" i="5" s="1"/>
  <c r="G963" i="5"/>
  <c r="F963" i="5"/>
  <c r="H963" i="5"/>
  <c r="I963" i="5"/>
  <c r="R964" i="5"/>
  <c r="F964" i="5"/>
  <c r="J964" i="5"/>
  <c r="E964" i="5"/>
  <c r="X964" i="5" s="1"/>
  <c r="H964" i="5"/>
  <c r="G964" i="5"/>
  <c r="I964" i="5"/>
  <c r="J965" i="5"/>
  <c r="H965" i="5"/>
  <c r="E965" i="5"/>
  <c r="X965" i="5" s="1"/>
  <c r="F965" i="5"/>
  <c r="G965" i="5"/>
  <c r="R965" i="5"/>
  <c r="I965" i="5"/>
  <c r="I966" i="5"/>
  <c r="E966" i="5"/>
  <c r="X966" i="5" s="1"/>
  <c r="F966" i="5"/>
  <c r="R966" i="5"/>
  <c r="J966" i="5"/>
  <c r="H966" i="5"/>
  <c r="G966" i="5"/>
  <c r="F967" i="5"/>
  <c r="R967" i="5"/>
  <c r="E967" i="5"/>
  <c r="X967" i="5" s="1"/>
  <c r="G967" i="5"/>
  <c r="J967" i="5"/>
  <c r="I967" i="5"/>
  <c r="H967" i="5"/>
  <c r="R968" i="5"/>
  <c r="H968" i="5"/>
  <c r="G968" i="5"/>
  <c r="E968" i="5"/>
  <c r="X968" i="5" s="1"/>
  <c r="F968" i="5"/>
  <c r="J968" i="5"/>
  <c r="I968" i="5"/>
  <c r="F970" i="5"/>
  <c r="G970" i="5"/>
  <c r="J970" i="5"/>
  <c r="E970" i="5"/>
  <c r="X970" i="5" s="1"/>
  <c r="H970" i="5"/>
  <c r="R970" i="5"/>
  <c r="I970" i="5"/>
  <c r="H971" i="5"/>
  <c r="I971" i="5"/>
  <c r="J971" i="5"/>
  <c r="F971" i="5"/>
  <c r="G971" i="5"/>
  <c r="E971" i="5"/>
  <c r="X971" i="5" s="1"/>
  <c r="R971" i="5"/>
  <c r="G972" i="5"/>
  <c r="F972" i="5"/>
  <c r="I972" i="5"/>
  <c r="J972" i="5"/>
  <c r="H972" i="5"/>
  <c r="E972" i="5"/>
  <c r="X972" i="5" s="1"/>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E976" i="5"/>
  <c r="X976" i="5" s="1"/>
  <c r="F976" i="5"/>
  <c r="R976" i="5"/>
  <c r="H976" i="5"/>
  <c r="J976" i="5"/>
  <c r="R977" i="5"/>
  <c r="E977" i="5"/>
  <c r="X977" i="5" s="1"/>
  <c r="I977" i="5"/>
  <c r="F977" i="5"/>
  <c r="G977" i="5"/>
  <c r="H977" i="5"/>
  <c r="J977" i="5"/>
  <c r="F978" i="5"/>
  <c r="G978" i="5"/>
  <c r="E978" i="5"/>
  <c r="X978" i="5" s="1"/>
  <c r="R978" i="5"/>
  <c r="J978" i="5"/>
  <c r="I978" i="5"/>
  <c r="H978" i="5"/>
  <c r="J979" i="5"/>
  <c r="I979" i="5"/>
  <c r="F979" i="5"/>
  <c r="E979" i="5"/>
  <c r="X979" i="5" s="1"/>
  <c r="H979" i="5"/>
  <c r="G979" i="5"/>
  <c r="R979" i="5"/>
  <c r="J980" i="5"/>
  <c r="F980" i="5"/>
  <c r="R980" i="5"/>
  <c r="E980" i="5"/>
  <c r="X980" i="5" s="1"/>
  <c r="H980" i="5"/>
  <c r="I980" i="5"/>
  <c r="G980" i="5"/>
  <c r="J981" i="5"/>
  <c r="G981" i="5"/>
  <c r="I981" i="5"/>
  <c r="H981" i="5"/>
  <c r="F981" i="5"/>
  <c r="R981" i="5"/>
  <c r="E981" i="5"/>
  <c r="X981" i="5" s="1"/>
  <c r="R982" i="5"/>
  <c r="F982" i="5"/>
  <c r="J982" i="5"/>
  <c r="E982" i="5"/>
  <c r="X982" i="5" s="1"/>
  <c r="I982" i="5"/>
  <c r="H982" i="5"/>
  <c r="G982" i="5"/>
  <c r="R983" i="5"/>
  <c r="E983" i="5"/>
  <c r="X983" i="5" s="1"/>
  <c r="G983" i="5"/>
  <c r="H983" i="5"/>
  <c r="I983" i="5"/>
  <c r="J983" i="5"/>
  <c r="F983" i="5"/>
  <c r="H984" i="5"/>
  <c r="I984" i="5"/>
  <c r="R984" i="5"/>
  <c r="F984" i="5"/>
  <c r="J984" i="5"/>
  <c r="E984" i="5"/>
  <c r="X984" i="5" s="1"/>
  <c r="G984" i="5"/>
  <c r="G985" i="5"/>
  <c r="E985" i="5"/>
  <c r="X985" i="5" s="1"/>
  <c r="F985" i="5"/>
  <c r="H985" i="5"/>
  <c r="R985" i="5"/>
  <c r="I985" i="5"/>
  <c r="J985" i="5"/>
  <c r="H986" i="5"/>
  <c r="E986" i="5"/>
  <c r="X986" i="5" s="1"/>
  <c r="I986" i="5"/>
  <c r="R986" i="5"/>
  <c r="G986" i="5"/>
  <c r="J986" i="5"/>
  <c r="F986" i="5"/>
  <c r="I987" i="5"/>
  <c r="J987" i="5"/>
  <c r="E987" i="5"/>
  <c r="X987" i="5" s="1"/>
  <c r="H987" i="5"/>
  <c r="F987" i="5"/>
  <c r="G987" i="5"/>
  <c r="R987"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s="1"/>
  <c r="H992" i="5"/>
  <c r="J992" i="5"/>
  <c r="F992" i="5"/>
  <c r="E992" i="5"/>
  <c r="X992" i="5" s="1"/>
  <c r="R992" i="5"/>
  <c r="G992" i="5"/>
  <c r="I992" i="5"/>
  <c r="F993" i="5"/>
  <c r="H993" i="5"/>
  <c r="G993" i="5"/>
  <c r="R993" i="5"/>
  <c r="J993" i="5"/>
  <c r="E993" i="5"/>
  <c r="X993" i="5" s="1"/>
  <c r="I993" i="5"/>
  <c r="G994" i="5"/>
  <c r="H994" i="5"/>
  <c r="J994" i="5"/>
  <c r="F994" i="5"/>
  <c r="I994" i="5"/>
  <c r="R994" i="5"/>
  <c r="E994" i="5"/>
  <c r="X994" i="5" s="1"/>
  <c r="J995" i="5"/>
  <c r="R995" i="5"/>
  <c r="E995" i="5"/>
  <c r="X995" i="5" s="1"/>
  <c r="G995" i="5"/>
  <c r="H995" i="5"/>
  <c r="I995" i="5"/>
  <c r="F995" i="5"/>
  <c r="G996" i="5"/>
  <c r="F996" i="5"/>
  <c r="E996" i="5"/>
  <c r="X996" i="5" s="1"/>
  <c r="H996" i="5"/>
  <c r="J996" i="5"/>
  <c r="I996" i="5"/>
  <c r="R996" i="5"/>
  <c r="R997" i="5"/>
  <c r="H997" i="5"/>
  <c r="F997" i="5"/>
  <c r="G997" i="5"/>
  <c r="E997" i="5"/>
  <c r="X997" i="5" s="1"/>
  <c r="J997" i="5"/>
  <c r="I997" i="5"/>
  <c r="F998" i="5"/>
  <c r="R998" i="5"/>
  <c r="G998" i="5"/>
  <c r="H998" i="5"/>
  <c r="I998" i="5"/>
  <c r="E998" i="5"/>
  <c r="X998" i="5" s="1"/>
  <c r="J998" i="5"/>
  <c r="J999" i="5"/>
  <c r="F999" i="5"/>
  <c r="H999" i="5"/>
  <c r="I999" i="5"/>
  <c r="G999" i="5"/>
  <c r="E999" i="5"/>
  <c r="X999" i="5" s="1"/>
  <c r="R999" i="5"/>
  <c r="G1000" i="5"/>
  <c r="H1000" i="5"/>
  <c r="J1000" i="5"/>
  <c r="E1000" i="5"/>
  <c r="X1000" i="5" s="1"/>
  <c r="R1000" i="5"/>
  <c r="F1000" i="5"/>
  <c r="I1000" i="5"/>
  <c r="F1002" i="5"/>
  <c r="E1002" i="5"/>
  <c r="X1002" i="5" s="1"/>
  <c r="J1002" i="5"/>
  <c r="R1002" i="5"/>
  <c r="H1002" i="5"/>
  <c r="G1002" i="5"/>
  <c r="I1002" i="5"/>
  <c r="F1003" i="5"/>
  <c r="I1003" i="5"/>
  <c r="G1003" i="5"/>
  <c r="H1003" i="5"/>
  <c r="R1003" i="5"/>
  <c r="E1003" i="5"/>
  <c r="X1003" i="5" s="1"/>
  <c r="J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I1007" i="5"/>
  <c r="F1007" i="5"/>
  <c r="J1007" i="5"/>
  <c r="G1007" i="5"/>
  <c r="H1007" i="5"/>
  <c r="E1007" i="5"/>
  <c r="X1007" i="5" s="1"/>
  <c r="R1007" i="5"/>
  <c r="G1008" i="5"/>
  <c r="F1008" i="5"/>
  <c r="R1008" i="5"/>
  <c r="H1008" i="5"/>
  <c r="I1008" i="5"/>
  <c r="J1008" i="5"/>
  <c r="E1008" i="5"/>
  <c r="X1008" i="5" s="1"/>
  <c r="R1009" i="5"/>
  <c r="J1009" i="5"/>
  <c r="E1009" i="5"/>
  <c r="X1009" i="5" s="1"/>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s="1"/>
  <c r="G1012" i="5"/>
  <c r="R1012" i="5"/>
  <c r="F1012" i="5"/>
  <c r="R1013" i="5"/>
  <c r="H1013" i="5"/>
  <c r="F1013" i="5"/>
  <c r="E1013" i="5"/>
  <c r="X1013" i="5" s="1"/>
  <c r="I1013" i="5"/>
  <c r="J1013" i="5"/>
  <c r="G1013" i="5"/>
  <c r="H1014" i="5"/>
  <c r="G1014" i="5"/>
  <c r="R1014" i="5"/>
  <c r="J1014" i="5"/>
  <c r="I1014" i="5"/>
  <c r="E1014" i="5"/>
  <c r="X1014" i="5" s="1"/>
  <c r="F1014" i="5"/>
  <c r="I1015" i="5"/>
  <c r="G1015" i="5"/>
  <c r="E1015" i="5"/>
  <c r="X1015" i="5" s="1"/>
  <c r="R1015" i="5"/>
  <c r="F1015" i="5"/>
  <c r="H1015" i="5"/>
  <c r="J1015" i="5"/>
  <c r="I1016" i="5"/>
  <c r="E1016" i="5"/>
  <c r="X1016" i="5" s="1"/>
  <c r="H1016" i="5"/>
  <c r="R1016" i="5"/>
  <c r="J1016" i="5"/>
  <c r="G1016" i="5"/>
  <c r="F1016" i="5"/>
  <c r="G1017" i="5"/>
  <c r="H1017" i="5"/>
  <c r="J1017" i="5"/>
  <c r="E1017" i="5"/>
  <c r="X1017" i="5" s="1"/>
  <c r="F1017" i="5"/>
  <c r="R1017" i="5"/>
  <c r="I1017" i="5"/>
  <c r="F1018" i="5"/>
  <c r="J1018" i="5"/>
  <c r="G1018" i="5"/>
  <c r="H1018" i="5"/>
  <c r="I1018" i="5"/>
  <c r="R1018" i="5"/>
  <c r="E1018" i="5"/>
  <c r="X1018" i="5" s="1"/>
  <c r="I1019" i="5"/>
  <c r="F1019" i="5"/>
  <c r="E1019" i="5"/>
  <c r="X1019" i="5" s="1"/>
  <c r="G1019" i="5"/>
  <c r="H1019" i="5"/>
  <c r="J1019" i="5"/>
  <c r="R1019" i="5"/>
  <c r="R1020" i="5"/>
  <c r="F1020" i="5"/>
  <c r="I1020" i="5"/>
  <c r="G1020" i="5"/>
  <c r="J1020" i="5"/>
  <c r="E1020" i="5"/>
  <c r="X1020" i="5" s="1"/>
  <c r="H1020" i="5"/>
  <c r="R1021" i="5"/>
  <c r="H1021" i="5"/>
  <c r="I1021" i="5"/>
  <c r="J1021" i="5"/>
  <c r="F1021" i="5"/>
  <c r="G1021" i="5"/>
  <c r="E1021" i="5"/>
  <c r="X1021" i="5" s="1"/>
  <c r="I1022" i="5"/>
  <c r="E1022" i="5"/>
  <c r="X1022" i="5" s="1"/>
  <c r="R1022" i="5"/>
  <c r="F1022" i="5"/>
  <c r="J1022" i="5"/>
  <c r="H1022" i="5"/>
  <c r="G1022" i="5"/>
  <c r="F1023" i="5"/>
  <c r="G1023" i="5"/>
  <c r="H1023" i="5"/>
  <c r="E1023" i="5"/>
  <c r="X1023" i="5" s="1"/>
  <c r="J1023" i="5"/>
  <c r="R1023" i="5"/>
  <c r="I1023" i="5"/>
  <c r="G1024" i="5"/>
  <c r="F1024" i="5"/>
  <c r="J1024" i="5"/>
  <c r="H1024" i="5"/>
  <c r="R1024" i="5"/>
  <c r="I1024" i="5"/>
  <c r="E1024" i="5"/>
  <c r="X1024" i="5" s="1"/>
  <c r="F1026" i="5"/>
  <c r="R1026" i="5"/>
  <c r="H1026" i="5"/>
  <c r="E1026" i="5"/>
  <c r="X1026" i="5" s="1"/>
  <c r="J1026" i="5"/>
  <c r="G1026" i="5"/>
  <c r="I1026" i="5"/>
  <c r="R1027" i="5"/>
  <c r="G1027" i="5"/>
  <c r="E1027" i="5"/>
  <c r="X1027" i="5" s="1"/>
  <c r="J1027" i="5"/>
  <c r="H1027" i="5"/>
  <c r="F1027" i="5"/>
  <c r="I1027" i="5"/>
  <c r="I1028" i="5"/>
  <c r="F1028" i="5"/>
  <c r="R1028" i="5"/>
  <c r="G1028" i="5"/>
  <c r="J1028" i="5"/>
  <c r="H1028" i="5"/>
  <c r="E1028" i="5"/>
  <c r="X1028" i="5" s="1"/>
  <c r="E1029" i="5"/>
  <c r="X1029" i="5" s="1"/>
  <c r="J1029" i="5"/>
  <c r="G1029" i="5"/>
  <c r="H1029" i="5"/>
  <c r="I1029" i="5"/>
  <c r="R1029" i="5"/>
  <c r="F1029" i="5"/>
  <c r="G1031" i="5"/>
  <c r="I1031" i="5"/>
  <c r="J1031" i="5"/>
  <c r="E1031" i="5"/>
  <c r="X1031" i="5" s="1"/>
  <c r="F1031" i="5"/>
  <c r="H1031" i="5"/>
  <c r="R1031" i="5"/>
  <c r="E1032" i="5"/>
  <c r="X1032" i="5" s="1"/>
  <c r="I1032" i="5"/>
  <c r="R1032" i="5"/>
  <c r="F1032" i="5"/>
  <c r="H1032" i="5"/>
  <c r="J1032" i="5"/>
  <c r="G1032" i="5"/>
  <c r="F1033" i="5"/>
  <c r="R1033" i="5"/>
  <c r="E1033" i="5"/>
  <c r="X1033" i="5" s="1"/>
  <c r="J1033" i="5"/>
  <c r="H1033" i="5"/>
  <c r="G1033" i="5"/>
  <c r="I1033" i="5"/>
  <c r="H1034" i="5"/>
  <c r="G1034" i="5"/>
  <c r="J1034" i="5"/>
  <c r="I1034" i="5"/>
  <c r="F1034" i="5"/>
  <c r="R1034" i="5"/>
  <c r="E1034" i="5"/>
  <c r="X1034" i="5" s="1"/>
  <c r="E1035" i="5"/>
  <c r="X1035" i="5" s="1"/>
  <c r="F1035" i="5"/>
  <c r="I1035" i="5"/>
  <c r="R1035" i="5"/>
  <c r="G1035" i="5"/>
  <c r="J1035" i="5"/>
  <c r="H1035" i="5"/>
  <c r="E1036" i="5"/>
  <c r="X1036" i="5" s="1"/>
  <c r="G1036" i="5"/>
  <c r="F1036" i="5"/>
  <c r="H1036" i="5"/>
  <c r="I1036" i="5"/>
  <c r="J1036" i="5"/>
  <c r="R1036" i="5"/>
  <c r="I1037" i="5"/>
  <c r="J1037" i="5"/>
  <c r="F1037" i="5"/>
  <c r="G1037" i="5"/>
  <c r="R1037" i="5"/>
  <c r="H1037" i="5"/>
  <c r="E1037" i="5"/>
  <c r="X1037" i="5" s="1"/>
  <c r="J1038" i="5"/>
  <c r="G1038" i="5"/>
  <c r="R1038" i="5"/>
  <c r="H1038" i="5"/>
  <c r="I1038" i="5"/>
  <c r="F1038" i="5"/>
  <c r="E1038" i="5"/>
  <c r="X1038" i="5" s="1"/>
  <c r="G1039" i="5"/>
  <c r="F1039" i="5"/>
  <c r="H1039" i="5"/>
  <c r="R1039" i="5"/>
  <c r="I1039" i="5"/>
  <c r="J1039" i="5"/>
  <c r="E1039" i="5"/>
  <c r="X1039" i="5" s="1"/>
  <c r="I1040" i="5"/>
  <c r="H1040" i="5"/>
  <c r="G1040" i="5"/>
  <c r="J1040" i="5"/>
  <c r="R1040" i="5"/>
  <c r="F1040" i="5"/>
  <c r="E1040" i="5"/>
  <c r="X1040" i="5" s="1"/>
  <c r="J1041" i="5"/>
  <c r="I1041" i="5"/>
  <c r="F1041" i="5"/>
  <c r="H1041" i="5"/>
  <c r="R1041" i="5"/>
  <c r="G1041" i="5"/>
  <c r="E1041" i="5"/>
  <c r="X1041" i="5" s="1"/>
  <c r="H1042" i="5"/>
  <c r="R1042" i="5"/>
  <c r="J1042" i="5"/>
  <c r="G1042" i="5"/>
  <c r="F1042" i="5"/>
  <c r="I1042" i="5"/>
  <c r="E1042" i="5"/>
  <c r="X1042" i="5" s="1"/>
  <c r="I1043" i="5"/>
  <c r="H1043" i="5"/>
  <c r="F1043" i="5"/>
  <c r="J1043" i="5"/>
  <c r="G1043" i="5"/>
  <c r="R1043" i="5"/>
  <c r="E1043" i="5"/>
  <c r="X1043" i="5" s="1"/>
  <c r="R1044" i="5"/>
  <c r="G1044" i="5"/>
  <c r="J1044" i="5"/>
  <c r="F1044" i="5"/>
  <c r="I1044" i="5"/>
  <c r="H1044" i="5"/>
  <c r="E1044" i="5"/>
  <c r="X1044" i="5" s="1"/>
  <c r="G1045" i="5"/>
  <c r="H1045" i="5"/>
  <c r="F1045" i="5"/>
  <c r="J1045" i="5"/>
  <c r="R1045" i="5"/>
  <c r="I1045" i="5"/>
  <c r="E1045" i="5"/>
  <c r="X1045" i="5" s="1"/>
  <c r="H1046" i="5"/>
  <c r="R1046" i="5"/>
  <c r="J1046" i="5"/>
  <c r="G1046" i="5"/>
  <c r="F1046" i="5"/>
  <c r="I1046" i="5"/>
  <c r="E1046" i="5"/>
  <c r="X1046" i="5" s="1"/>
  <c r="J1047" i="5"/>
  <c r="I1047" i="5"/>
  <c r="R1047" i="5"/>
  <c r="G1047" i="5"/>
  <c r="F1047" i="5"/>
  <c r="H1047" i="5"/>
  <c r="E1047" i="5"/>
  <c r="X1047" i="5" s="1"/>
  <c r="G1048" i="5"/>
  <c r="F1048" i="5"/>
  <c r="I1048" i="5"/>
  <c r="J1048" i="5"/>
  <c r="H1048" i="5"/>
  <c r="R1048" i="5"/>
  <c r="E1048" i="5"/>
  <c r="X1048" i="5" s="1"/>
  <c r="R1050" i="5"/>
  <c r="H1050" i="5"/>
  <c r="I1050" i="5"/>
  <c r="F1050" i="5"/>
  <c r="J1050" i="5"/>
  <c r="G1050" i="5"/>
  <c r="E1050" i="5"/>
  <c r="X1050" i="5" s="1"/>
  <c r="F1051" i="5"/>
  <c r="H1051" i="5"/>
  <c r="G1051" i="5"/>
  <c r="I1051" i="5"/>
  <c r="J1051" i="5"/>
  <c r="R1051" i="5"/>
  <c r="E1051" i="5"/>
  <c r="X1051" i="5" s="1"/>
  <c r="J1052" i="5"/>
  <c r="F1052" i="5"/>
  <c r="H1052" i="5"/>
  <c r="G1052" i="5"/>
  <c r="I1052" i="5"/>
  <c r="R1052" i="5"/>
  <c r="E1052" i="5"/>
  <c r="X1052" i="5" s="1"/>
  <c r="I1053" i="5"/>
  <c r="G1053" i="5"/>
  <c r="F1053" i="5"/>
  <c r="H1053" i="5"/>
  <c r="R1053" i="5"/>
  <c r="J1053" i="5"/>
  <c r="E1053" i="5"/>
  <c r="X1053" i="5" s="1"/>
  <c r="H1054" i="5"/>
  <c r="G1054" i="5"/>
  <c r="I1054" i="5"/>
  <c r="J1054" i="5"/>
  <c r="F1054" i="5"/>
  <c r="R1054" i="5"/>
  <c r="E1054" i="5"/>
  <c r="X1054" i="5" s="1"/>
  <c r="R1055" i="5"/>
  <c r="F1055" i="5"/>
  <c r="I1055" i="5"/>
  <c r="H1055" i="5"/>
  <c r="G1055" i="5"/>
  <c r="J1055" i="5"/>
  <c r="E1055" i="5"/>
  <c r="X1055" i="5" s="1"/>
  <c r="R1056" i="5"/>
  <c r="G1056" i="5"/>
  <c r="J1056" i="5"/>
  <c r="F1056" i="5"/>
  <c r="H1056" i="5"/>
  <c r="I1056" i="5"/>
  <c r="E1056" i="5"/>
  <c r="X1056" i="5" s="1"/>
  <c r="J1057" i="5"/>
  <c r="R1057" i="5"/>
  <c r="I1057" i="5"/>
  <c r="H1057" i="5"/>
  <c r="G1057" i="5"/>
  <c r="F1057" i="5"/>
  <c r="E1057" i="5"/>
  <c r="X1057" i="5" s="1"/>
  <c r="I1058" i="5"/>
  <c r="H1058" i="5"/>
  <c r="J1058" i="5"/>
  <c r="R1058" i="5"/>
  <c r="F1058" i="5"/>
  <c r="G1058" i="5"/>
  <c r="E1058" i="5"/>
  <c r="X1058" i="5" s="1"/>
  <c r="G1059" i="5"/>
  <c r="J1059" i="5"/>
  <c r="I1059" i="5"/>
  <c r="R1059" i="5"/>
  <c r="H1059" i="5"/>
  <c r="F1059" i="5"/>
  <c r="E1059" i="5"/>
  <c r="X1059" i="5" s="1"/>
  <c r="G1060" i="5"/>
  <c r="J1060" i="5"/>
  <c r="R1060" i="5"/>
  <c r="I1060" i="5"/>
  <c r="F1060" i="5"/>
  <c r="H1060" i="5"/>
  <c r="E1060" i="5"/>
  <c r="X1060" i="5" s="1"/>
  <c r="G1061" i="5"/>
  <c r="I1061" i="5"/>
  <c r="J1061" i="5"/>
  <c r="F1061" i="5"/>
  <c r="R1061" i="5"/>
  <c r="H1061" i="5"/>
  <c r="E1061" i="5"/>
  <c r="X1061" i="5" s="1"/>
  <c r="R1062" i="5"/>
  <c r="H1062" i="5"/>
  <c r="F1062" i="5"/>
  <c r="I1062" i="5"/>
  <c r="G1062" i="5"/>
  <c r="J1062" i="5"/>
  <c r="E1062" i="5"/>
  <c r="X1062" i="5" s="1"/>
  <c r="R1063" i="5"/>
  <c r="I1063" i="5"/>
  <c r="J1063" i="5"/>
  <c r="F1063" i="5"/>
  <c r="G1063" i="5"/>
  <c r="H1063" i="5"/>
  <c r="E1063" i="5"/>
  <c r="X1063" i="5" s="1"/>
  <c r="F1064" i="5"/>
  <c r="J1064" i="5"/>
  <c r="I1064" i="5"/>
  <c r="H1064" i="5"/>
  <c r="G1064" i="5"/>
  <c r="R1064" i="5"/>
  <c r="E1064" i="5"/>
  <c r="X1064" i="5" s="1"/>
  <c r="F1066" i="5"/>
  <c r="R1066" i="5"/>
  <c r="H1066" i="5"/>
  <c r="J1066" i="5"/>
  <c r="I1066" i="5"/>
  <c r="G1066" i="5"/>
  <c r="E1066" i="5"/>
  <c r="X1066" i="5" s="1"/>
  <c r="F1067" i="5"/>
  <c r="J1067" i="5"/>
  <c r="I1067" i="5"/>
  <c r="R1067" i="5"/>
  <c r="H1067" i="5"/>
  <c r="G1067" i="5"/>
  <c r="E1067" i="5"/>
  <c r="X1067" i="5" s="1"/>
  <c r="F1068" i="5"/>
  <c r="H1068" i="5"/>
  <c r="G1068" i="5"/>
  <c r="I1068" i="5"/>
  <c r="R1068" i="5"/>
  <c r="J1068" i="5"/>
  <c r="E1068" i="5"/>
  <c r="X1068" i="5" s="1"/>
  <c r="J1069" i="5"/>
  <c r="H1069" i="5"/>
  <c r="R1069" i="5"/>
  <c r="G1069" i="5"/>
  <c r="F1069" i="5"/>
  <c r="I1069" i="5"/>
  <c r="E1069" i="5"/>
  <c r="X1069" i="5" s="1"/>
  <c r="J1071" i="5"/>
  <c r="H1071" i="5"/>
  <c r="I1071" i="5"/>
  <c r="R1071" i="5"/>
  <c r="G1071" i="5"/>
  <c r="F1071" i="5"/>
  <c r="E1071" i="5"/>
  <c r="X1071" i="5" s="1"/>
  <c r="G1072" i="5"/>
  <c r="F1072" i="5"/>
  <c r="H1072" i="5"/>
  <c r="R1072" i="5"/>
  <c r="I1072" i="5"/>
  <c r="J1072" i="5"/>
  <c r="E1072" i="5"/>
  <c r="X1072" i="5" s="1"/>
  <c r="H1074" i="5"/>
  <c r="F1074" i="5"/>
  <c r="G1074" i="5"/>
  <c r="I1074" i="5"/>
  <c r="R1074" i="5"/>
  <c r="J1074" i="5"/>
  <c r="E1074" i="5"/>
  <c r="X1074" i="5" s="1"/>
  <c r="F1075" i="5"/>
  <c r="I1075" i="5"/>
  <c r="R1075" i="5"/>
  <c r="G1075" i="5"/>
  <c r="H1075" i="5"/>
  <c r="J1075" i="5"/>
  <c r="E1075" i="5"/>
  <c r="X1075" i="5" s="1"/>
  <c r="F1076" i="5"/>
  <c r="G1076" i="5"/>
  <c r="H1076" i="5"/>
  <c r="I1076" i="5"/>
  <c r="R1076" i="5"/>
  <c r="J1076" i="5"/>
  <c r="E1076" i="5"/>
  <c r="X1076" i="5" s="1"/>
  <c r="H1077" i="5"/>
  <c r="I1077" i="5"/>
  <c r="G1077" i="5"/>
  <c r="J1077" i="5"/>
  <c r="R1077" i="5"/>
  <c r="F1077" i="5"/>
  <c r="E1077" i="5"/>
  <c r="X1077" i="5" s="1"/>
  <c r="H1079" i="5"/>
  <c r="J1079" i="5"/>
  <c r="G1079" i="5"/>
  <c r="I1079" i="5"/>
  <c r="F1079" i="5"/>
  <c r="R1079" i="5"/>
  <c r="E1079" i="5"/>
  <c r="X1079" i="5" s="1"/>
  <c r="R1080" i="5"/>
  <c r="J1080" i="5"/>
  <c r="I1080" i="5"/>
  <c r="F1080" i="5"/>
  <c r="G1080" i="5"/>
  <c r="H1080" i="5"/>
  <c r="E1080" i="5"/>
  <c r="X1080" i="5" s="1"/>
  <c r="J1082" i="5"/>
  <c r="I1082" i="5"/>
  <c r="H1082" i="5"/>
  <c r="G1082" i="5"/>
  <c r="R1082" i="5"/>
  <c r="F1082" i="5"/>
  <c r="E1082" i="5"/>
  <c r="X1082" i="5" s="1"/>
  <c r="J1083" i="5"/>
  <c r="R1083" i="5"/>
  <c r="I1083" i="5"/>
  <c r="F1083" i="5"/>
  <c r="G1083" i="5"/>
  <c r="H1083" i="5"/>
  <c r="E1083" i="5"/>
  <c r="X1083" i="5" s="1"/>
  <c r="G1084" i="5"/>
  <c r="H1084" i="5"/>
  <c r="F1084" i="5"/>
  <c r="R1084" i="5"/>
  <c r="I1084" i="5"/>
  <c r="J1084" i="5"/>
  <c r="E1084" i="5"/>
  <c r="X1084" i="5" s="1"/>
  <c r="H1085" i="5"/>
  <c r="F1085" i="5"/>
  <c r="J1085" i="5"/>
  <c r="I1085" i="5"/>
  <c r="G1085" i="5"/>
  <c r="R1085" i="5"/>
  <c r="E1085" i="5"/>
  <c r="X1085" i="5" s="1"/>
  <c r="G1086" i="5"/>
  <c r="H1086" i="5"/>
  <c r="F1086" i="5"/>
  <c r="R1086" i="5"/>
  <c r="I1086" i="5"/>
  <c r="J1086" i="5"/>
  <c r="E1086" i="5"/>
  <c r="X1086" i="5" s="1"/>
  <c r="J1087" i="5"/>
  <c r="G1087" i="5"/>
  <c r="H1087" i="5"/>
  <c r="I1087" i="5"/>
  <c r="F1087" i="5"/>
  <c r="R1087" i="5"/>
  <c r="E1087" i="5"/>
  <c r="X1087" i="5" s="1"/>
  <c r="G1088" i="5"/>
  <c r="I1088" i="5"/>
  <c r="R1088" i="5"/>
  <c r="H1088" i="5"/>
  <c r="J1088" i="5"/>
  <c r="F1088" i="5"/>
  <c r="E1088" i="5"/>
  <c r="X1088" i="5" s="1"/>
  <c r="G1089" i="5"/>
  <c r="F1089" i="5"/>
  <c r="H1089" i="5"/>
  <c r="R1089" i="5"/>
  <c r="I1089" i="5"/>
  <c r="J1089" i="5"/>
  <c r="E1089" i="5"/>
  <c r="X1089" i="5" s="1"/>
  <c r="I1090" i="5"/>
  <c r="R1090" i="5"/>
  <c r="H1090" i="5"/>
  <c r="F1090" i="5"/>
  <c r="J1090" i="5"/>
  <c r="G1090" i="5"/>
  <c r="E1090" i="5"/>
  <c r="X1090" i="5" s="1"/>
  <c r="G1091" i="5"/>
  <c r="H1091" i="5"/>
  <c r="I1091" i="5"/>
  <c r="R1091" i="5"/>
  <c r="F1091" i="5"/>
  <c r="J1091" i="5"/>
  <c r="E1091" i="5"/>
  <c r="X1091" i="5" s="1"/>
  <c r="G1092" i="5"/>
  <c r="J1092" i="5"/>
  <c r="R1092" i="5"/>
  <c r="F1092" i="5"/>
  <c r="H1092" i="5"/>
  <c r="I1092" i="5"/>
  <c r="E1092" i="5"/>
  <c r="X1092" i="5" s="1"/>
  <c r="F1093" i="5"/>
  <c r="G1093" i="5"/>
  <c r="H1093" i="5"/>
  <c r="J1093" i="5"/>
  <c r="R1093" i="5"/>
  <c r="I1093" i="5"/>
  <c r="E1093" i="5"/>
  <c r="X1093" i="5" s="1"/>
  <c r="J1094" i="5"/>
  <c r="R1094" i="5"/>
  <c r="I1094" i="5"/>
  <c r="F1094" i="5"/>
  <c r="H1094" i="5"/>
  <c r="G1094" i="5"/>
  <c r="E1094" i="5"/>
  <c r="X1094" i="5" s="1"/>
  <c r="I1095" i="5"/>
  <c r="F1095" i="5"/>
  <c r="J1095" i="5"/>
  <c r="R1095" i="5"/>
  <c r="H1095" i="5"/>
  <c r="G1095" i="5"/>
  <c r="E1095" i="5"/>
  <c r="X1095" i="5" s="1"/>
  <c r="I1096" i="5"/>
  <c r="F1096" i="5"/>
  <c r="R1096" i="5"/>
  <c r="J1096" i="5"/>
  <c r="G1096" i="5"/>
  <c r="H1096" i="5"/>
  <c r="E1096" i="5"/>
  <c r="X1096" i="5" s="1"/>
  <c r="F1097" i="5"/>
  <c r="J1097" i="5"/>
  <c r="R1097" i="5"/>
  <c r="G1097" i="5"/>
  <c r="I1097" i="5"/>
  <c r="H1097" i="5"/>
  <c r="E1097" i="5"/>
  <c r="X1097" i="5" s="1"/>
  <c r="J1098" i="5"/>
  <c r="H1098" i="5"/>
  <c r="F1098" i="5"/>
  <c r="I1098" i="5"/>
  <c r="R1098" i="5"/>
  <c r="G1098" i="5"/>
  <c r="E1098" i="5"/>
  <c r="X1098" i="5" s="1"/>
  <c r="J1099" i="5"/>
  <c r="F1099" i="5"/>
  <c r="R1099" i="5"/>
  <c r="H1099" i="5"/>
  <c r="G1099" i="5"/>
  <c r="I1099" i="5"/>
  <c r="E1099" i="5"/>
  <c r="X1099" i="5" s="1"/>
  <c r="J1100" i="5"/>
  <c r="F1100" i="5"/>
  <c r="I1100" i="5"/>
  <c r="H1100" i="5"/>
  <c r="G1100" i="5"/>
  <c r="R1100" i="5"/>
  <c r="E1100" i="5"/>
  <c r="X1100" i="5" s="1"/>
  <c r="F1101" i="5"/>
  <c r="I1101" i="5"/>
  <c r="G1101" i="5"/>
  <c r="R1101" i="5"/>
  <c r="H1101" i="5"/>
  <c r="J1101" i="5"/>
  <c r="E1101" i="5"/>
  <c r="X1101" i="5" s="1"/>
  <c r="F1103" i="5"/>
  <c r="H1103" i="5"/>
  <c r="G1103" i="5"/>
  <c r="J1103" i="5"/>
  <c r="R1103" i="5"/>
  <c r="I1103" i="5"/>
  <c r="E1103" i="5"/>
  <c r="X1103" i="5" s="1"/>
  <c r="G1104" i="5"/>
  <c r="R1104" i="5"/>
  <c r="J1104" i="5"/>
  <c r="H1104" i="5"/>
  <c r="I1104" i="5"/>
  <c r="F1104" i="5"/>
  <c r="E1104" i="5"/>
  <c r="X1104" i="5" s="1"/>
  <c r="H1105" i="5"/>
  <c r="J1105" i="5"/>
  <c r="I1105" i="5"/>
  <c r="F1105" i="5"/>
  <c r="R1105" i="5"/>
  <c r="G1105" i="5"/>
  <c r="E1105" i="5"/>
  <c r="X1105" i="5" s="1"/>
  <c r="I1106" i="5"/>
  <c r="H1106" i="5"/>
  <c r="J1106" i="5"/>
  <c r="R1106" i="5"/>
  <c r="G1106" i="5"/>
  <c r="F1106" i="5"/>
  <c r="E1106" i="5"/>
  <c r="X1106" i="5" s="1"/>
  <c r="H1107" i="5"/>
  <c r="G1107" i="5"/>
  <c r="R1107" i="5"/>
  <c r="F1107" i="5"/>
  <c r="J1107" i="5"/>
  <c r="I1107" i="5"/>
  <c r="E1107" i="5"/>
  <c r="X1107" i="5" s="1"/>
  <c r="I1108" i="5"/>
  <c r="R1108" i="5"/>
  <c r="F1108" i="5"/>
  <c r="J1108" i="5"/>
  <c r="G1108" i="5"/>
  <c r="H1108" i="5"/>
  <c r="E1108" i="5"/>
  <c r="X1108" i="5" s="1"/>
  <c r="F1109" i="5"/>
  <c r="G1109" i="5"/>
  <c r="H1109" i="5"/>
  <c r="I1109" i="5"/>
  <c r="R1109" i="5"/>
  <c r="J1109" i="5"/>
  <c r="E1109" i="5"/>
  <c r="X1109" i="5" s="1"/>
  <c r="R1110" i="5"/>
  <c r="J1110" i="5"/>
  <c r="H1110" i="5"/>
  <c r="I1110" i="5"/>
  <c r="F1110" i="5"/>
  <c r="G1110" i="5"/>
  <c r="E1110" i="5"/>
  <c r="X1110" i="5" s="1"/>
  <c r="H1111" i="5"/>
  <c r="R1111" i="5"/>
  <c r="J1111" i="5"/>
  <c r="F1111" i="5"/>
  <c r="I1111" i="5"/>
  <c r="G1111" i="5"/>
  <c r="E1111" i="5"/>
  <c r="X1111" i="5" s="1"/>
  <c r="H1112" i="5"/>
  <c r="I1112" i="5"/>
  <c r="J1112" i="5"/>
  <c r="G1112" i="5"/>
  <c r="F1112" i="5"/>
  <c r="R1112" i="5"/>
  <c r="E1112" i="5"/>
  <c r="X1112" i="5" s="1"/>
  <c r="R1113" i="5"/>
  <c r="F1113" i="5"/>
  <c r="G1113" i="5"/>
  <c r="H1113" i="5"/>
  <c r="I1113" i="5"/>
  <c r="J1113" i="5"/>
  <c r="E1113" i="5"/>
  <c r="X1113" i="5" s="1"/>
  <c r="I1114" i="5"/>
  <c r="J1114" i="5"/>
  <c r="G1114" i="5"/>
  <c r="F1114" i="5"/>
  <c r="H1114" i="5"/>
  <c r="R1114" i="5"/>
  <c r="E1114" i="5"/>
  <c r="X1114" i="5" s="1"/>
  <c r="J1115" i="5"/>
  <c r="G1115" i="5"/>
  <c r="R1115" i="5"/>
  <c r="H1115" i="5"/>
  <c r="F1115" i="5"/>
  <c r="I1115" i="5"/>
  <c r="E1115" i="5"/>
  <c r="X1115" i="5" s="1"/>
  <c r="I1116" i="5"/>
  <c r="J1116" i="5"/>
  <c r="R1116" i="5"/>
  <c r="G1116" i="5"/>
  <c r="H1116" i="5"/>
  <c r="F1116" i="5"/>
  <c r="E1116" i="5"/>
  <c r="X1116" i="5" s="1"/>
  <c r="H1117" i="5"/>
  <c r="I1117" i="5"/>
  <c r="F1117" i="5"/>
  <c r="R1117" i="5"/>
  <c r="J1117" i="5"/>
  <c r="G1117" i="5"/>
  <c r="E1117" i="5"/>
  <c r="X1117" i="5" s="1"/>
  <c r="G1119" i="5"/>
  <c r="J1119" i="5"/>
  <c r="R1119" i="5"/>
  <c r="I1119" i="5"/>
  <c r="H1119" i="5"/>
  <c r="F1119" i="5"/>
  <c r="E1119" i="5"/>
  <c r="X1119" i="5" s="1"/>
  <c r="F1120" i="5"/>
  <c r="J1120" i="5"/>
  <c r="H1120" i="5"/>
  <c r="R1120" i="5"/>
  <c r="I1120" i="5"/>
  <c r="G1120" i="5"/>
  <c r="E1120" i="5"/>
  <c r="X1120" i="5" s="1"/>
  <c r="F1122" i="5"/>
  <c r="H1122" i="5"/>
  <c r="R1122" i="5"/>
  <c r="G1122" i="5"/>
  <c r="I1122" i="5"/>
  <c r="J1122" i="5"/>
  <c r="E1122" i="5"/>
  <c r="X1122" i="5" s="1"/>
  <c r="G1123" i="5"/>
  <c r="H1123" i="5"/>
  <c r="R1123" i="5"/>
  <c r="J1123" i="5"/>
  <c r="I1123" i="5"/>
  <c r="F1123" i="5"/>
  <c r="E1123" i="5"/>
  <c r="X1123" i="5" s="1"/>
  <c r="R1124" i="5"/>
  <c r="J1124" i="5"/>
  <c r="F1124" i="5"/>
  <c r="I1124" i="5"/>
  <c r="G1124" i="5"/>
  <c r="H1124" i="5"/>
  <c r="E1124" i="5"/>
  <c r="X1124" i="5" s="1"/>
  <c r="G1125" i="5"/>
  <c r="R1125" i="5"/>
  <c r="H1125" i="5"/>
  <c r="J1125" i="5"/>
  <c r="I1125" i="5"/>
  <c r="F1125" i="5"/>
  <c r="E1125" i="5"/>
  <c r="X1125" i="5" s="1"/>
  <c r="F1126" i="5"/>
  <c r="G1126" i="5"/>
  <c r="R1126" i="5"/>
  <c r="J1126" i="5"/>
  <c r="H1126" i="5"/>
  <c r="I1126" i="5"/>
  <c r="E1126" i="5"/>
  <c r="X1126" i="5" s="1"/>
  <c r="J1127" i="5"/>
  <c r="H1127" i="5"/>
  <c r="R1127" i="5"/>
  <c r="G1127" i="5"/>
  <c r="I1127" i="5"/>
  <c r="F1127" i="5"/>
  <c r="E1127" i="5"/>
  <c r="X1127" i="5" s="1"/>
  <c r="F1128" i="5"/>
  <c r="H1128" i="5"/>
  <c r="J1128" i="5"/>
  <c r="G1128" i="5"/>
  <c r="I1128" i="5"/>
  <c r="R1128" i="5"/>
  <c r="E1128" i="5"/>
  <c r="X1128" i="5" s="1"/>
  <c r="H1129" i="5"/>
  <c r="G1129" i="5"/>
  <c r="I1129" i="5"/>
  <c r="R1129" i="5"/>
  <c r="J1129" i="5"/>
  <c r="F1129" i="5"/>
  <c r="E1129" i="5"/>
  <c r="X1129" i="5" s="1"/>
  <c r="H1130" i="5"/>
  <c r="I1130" i="5"/>
  <c r="R1130" i="5"/>
  <c r="J1130" i="5"/>
  <c r="F1130" i="5"/>
  <c r="G1130" i="5"/>
  <c r="E1130" i="5"/>
  <c r="X1130" i="5" s="1"/>
  <c r="G1131" i="5"/>
  <c r="H1131" i="5"/>
  <c r="R1131" i="5"/>
  <c r="I1131" i="5"/>
  <c r="J1131" i="5"/>
  <c r="F1131" i="5"/>
  <c r="E1131" i="5"/>
  <c r="X1131" i="5" s="1"/>
  <c r="R1132" i="5"/>
  <c r="J1132" i="5"/>
  <c r="H1132" i="5"/>
  <c r="F1132" i="5"/>
  <c r="I1132" i="5"/>
  <c r="G1132" i="5"/>
  <c r="E1132" i="5"/>
  <c r="X1132" i="5" s="1"/>
  <c r="J1133" i="5"/>
  <c r="H1133" i="5"/>
  <c r="R1133" i="5"/>
  <c r="G1133" i="5"/>
  <c r="F1133" i="5"/>
  <c r="I1133" i="5"/>
  <c r="E1133" i="5"/>
  <c r="X1133" i="5" s="1"/>
  <c r="G1134" i="5"/>
  <c r="F1134" i="5"/>
  <c r="J1134" i="5"/>
  <c r="R1134" i="5"/>
  <c r="H1134" i="5"/>
  <c r="I1134" i="5"/>
  <c r="E1134" i="5"/>
  <c r="X1134" i="5" s="1"/>
  <c r="J1135" i="5"/>
  <c r="G1135" i="5"/>
  <c r="R1135" i="5"/>
  <c r="F1135" i="5"/>
  <c r="I1135" i="5"/>
  <c r="H1135" i="5"/>
  <c r="E1135" i="5"/>
  <c r="X1135" i="5" s="1"/>
  <c r="H1136" i="5"/>
  <c r="J1136" i="5"/>
  <c r="G1136" i="5"/>
  <c r="R1136" i="5"/>
  <c r="F1136" i="5"/>
  <c r="I1136" i="5"/>
  <c r="E1136" i="5"/>
  <c r="X1136" i="5" s="1"/>
  <c r="G1137" i="5"/>
  <c r="F1137" i="5"/>
  <c r="J1137" i="5"/>
  <c r="R1137" i="5"/>
  <c r="H1137" i="5"/>
  <c r="I1137" i="5"/>
  <c r="E1137" i="5"/>
  <c r="X1137" i="5" s="1"/>
  <c r="R1138" i="5"/>
  <c r="H1138" i="5"/>
  <c r="G1138" i="5"/>
  <c r="J1138" i="5"/>
  <c r="I1138" i="5"/>
  <c r="F1138" i="5"/>
  <c r="E1138" i="5"/>
  <c r="X1138" i="5" s="1"/>
  <c r="I1139" i="5"/>
  <c r="R1139" i="5"/>
  <c r="H1139" i="5"/>
  <c r="G1139" i="5"/>
  <c r="J1139" i="5"/>
  <c r="F1139" i="5"/>
  <c r="E1139" i="5"/>
  <c r="X1139" i="5" s="1"/>
  <c r="H1140" i="5"/>
  <c r="I1140" i="5"/>
  <c r="F1140" i="5"/>
  <c r="G1140" i="5"/>
  <c r="R1140" i="5"/>
  <c r="J1140" i="5"/>
  <c r="E1140" i="5"/>
  <c r="X1140" i="5" s="1"/>
  <c r="I1141" i="5"/>
  <c r="R1141" i="5"/>
  <c r="H1141" i="5"/>
  <c r="G1141" i="5"/>
  <c r="F1141" i="5"/>
  <c r="J1141" i="5"/>
  <c r="E1141" i="5"/>
  <c r="X1141" i="5" s="1"/>
  <c r="J1142" i="5"/>
  <c r="F1142" i="5"/>
  <c r="I1142" i="5"/>
  <c r="H1142" i="5"/>
  <c r="G1142" i="5"/>
  <c r="R1142" i="5"/>
  <c r="E1142" i="5"/>
  <c r="X1142" i="5" s="1"/>
  <c r="R1143" i="5"/>
  <c r="G1143" i="5"/>
  <c r="J1143" i="5"/>
  <c r="H1143" i="5"/>
  <c r="I1143" i="5"/>
  <c r="F1143" i="5"/>
  <c r="E1143" i="5"/>
  <c r="X1143" i="5" s="1"/>
  <c r="R1144" i="5"/>
  <c r="F1144" i="5"/>
  <c r="I1144" i="5"/>
  <c r="H1144" i="5"/>
  <c r="G1144" i="5"/>
  <c r="J1144" i="5"/>
  <c r="E1144" i="5"/>
  <c r="X1144" i="5" s="1"/>
  <c r="G1145" i="5"/>
  <c r="H1145" i="5"/>
  <c r="R1145" i="5"/>
  <c r="J1145" i="5"/>
  <c r="I1145" i="5"/>
  <c r="F1145" i="5"/>
  <c r="E1145" i="5"/>
  <c r="X1145" i="5" s="1"/>
  <c r="G1146" i="5"/>
  <c r="F1146" i="5"/>
  <c r="R1146" i="5"/>
  <c r="H1146" i="5"/>
  <c r="J1146" i="5"/>
  <c r="I1146" i="5"/>
  <c r="E1146" i="5"/>
  <c r="X1146" i="5" s="1"/>
  <c r="F1147" i="5"/>
  <c r="R1147" i="5"/>
  <c r="J1147" i="5"/>
  <c r="G1147" i="5"/>
  <c r="I1147" i="5"/>
  <c r="H1147" i="5"/>
  <c r="E1147" i="5"/>
  <c r="X1147" i="5" s="1"/>
  <c r="R1148" i="5"/>
  <c r="J1148" i="5"/>
  <c r="G1148" i="5"/>
  <c r="F1148" i="5"/>
  <c r="H1148" i="5"/>
  <c r="I1148" i="5"/>
  <c r="E1148" i="5"/>
  <c r="X1148" i="5" s="1"/>
  <c r="F1149" i="5"/>
  <c r="J1149" i="5"/>
  <c r="G1149" i="5"/>
  <c r="R1149" i="5"/>
  <c r="I1149" i="5"/>
  <c r="H1149" i="5"/>
  <c r="E1149" i="5"/>
  <c r="X1149" i="5" s="1"/>
  <c r="I1150" i="5"/>
  <c r="H1150" i="5"/>
  <c r="J1150" i="5"/>
  <c r="F1150" i="5"/>
  <c r="G1150" i="5"/>
  <c r="R1150" i="5"/>
  <c r="E1150" i="5"/>
  <c r="X1150" i="5" s="1"/>
  <c r="J1151" i="5"/>
  <c r="I1151" i="5"/>
  <c r="F1151" i="5"/>
  <c r="G1151" i="5"/>
  <c r="H1151" i="5"/>
  <c r="R1151" i="5"/>
  <c r="E1151" i="5"/>
  <c r="X1151" i="5" s="1"/>
  <c r="H1152" i="5"/>
  <c r="R1152" i="5"/>
  <c r="G1152" i="5"/>
  <c r="F1152" i="5"/>
  <c r="J1152" i="5"/>
  <c r="I1152" i="5"/>
  <c r="E1152" i="5"/>
  <c r="X1152" i="5" s="1"/>
  <c r="G1153" i="5"/>
  <c r="J1153" i="5"/>
  <c r="H1153" i="5"/>
  <c r="I1153" i="5"/>
  <c r="R1153" i="5"/>
  <c r="F1153" i="5"/>
  <c r="E1153" i="5"/>
  <c r="X1153" i="5" s="1"/>
  <c r="F1154" i="5"/>
  <c r="J1154" i="5"/>
  <c r="I1154" i="5"/>
  <c r="R1154" i="5"/>
  <c r="H1154" i="5"/>
  <c r="G1154" i="5"/>
  <c r="E1154" i="5"/>
  <c r="X1154" i="5" s="1"/>
  <c r="I1155" i="5"/>
  <c r="F1155" i="5"/>
  <c r="G1155" i="5"/>
  <c r="J1155" i="5"/>
  <c r="R1155" i="5"/>
  <c r="H1155" i="5"/>
  <c r="E1155" i="5"/>
  <c r="X1155" i="5" s="1"/>
  <c r="H1156" i="5"/>
  <c r="J1156" i="5"/>
  <c r="I1156" i="5"/>
  <c r="G1156" i="5"/>
  <c r="F1156" i="5"/>
  <c r="R1156" i="5"/>
  <c r="E1156" i="5"/>
  <c r="X1156" i="5" s="1"/>
  <c r="J1157" i="5"/>
  <c r="H1157" i="5"/>
  <c r="I1157" i="5"/>
  <c r="G1157" i="5"/>
  <c r="R1157" i="5"/>
  <c r="F1157" i="5"/>
  <c r="E1157" i="5"/>
  <c r="X1157" i="5" s="1"/>
  <c r="F1158" i="5"/>
  <c r="I1158" i="5"/>
  <c r="H1158" i="5"/>
  <c r="J1158" i="5"/>
  <c r="R1158" i="5"/>
  <c r="G1158" i="5"/>
  <c r="E1158" i="5"/>
  <c r="X1158" i="5" s="1"/>
  <c r="G1159" i="5"/>
  <c r="J1159" i="5"/>
  <c r="H1159" i="5"/>
  <c r="R1159" i="5"/>
  <c r="F1159" i="5"/>
  <c r="I1159" i="5"/>
  <c r="E1159" i="5"/>
  <c r="X1159" i="5" s="1"/>
  <c r="R1160" i="5"/>
  <c r="G1160" i="5"/>
  <c r="H1160" i="5"/>
  <c r="J1160" i="5"/>
  <c r="I1160" i="5"/>
  <c r="F1160" i="5"/>
  <c r="E1160" i="5"/>
  <c r="X1160" i="5" s="1"/>
  <c r="J1161" i="5"/>
  <c r="H1161" i="5"/>
  <c r="F1161" i="5"/>
  <c r="G1161" i="5"/>
  <c r="I1161" i="5"/>
  <c r="R1161" i="5"/>
  <c r="E1161" i="5"/>
  <c r="X1161" i="5" s="1"/>
  <c r="H1162" i="5"/>
  <c r="R1162" i="5"/>
  <c r="J1162" i="5"/>
  <c r="F1162" i="5"/>
  <c r="G1162" i="5"/>
  <c r="I1162" i="5"/>
  <c r="E1162" i="5"/>
  <c r="X1162" i="5" s="1"/>
  <c r="H1163" i="5"/>
  <c r="J1163" i="5"/>
  <c r="R1163" i="5"/>
  <c r="G1163" i="5"/>
  <c r="I1163" i="5"/>
  <c r="F1163" i="5"/>
  <c r="E1163" i="5"/>
  <c r="X1163" i="5" s="1"/>
  <c r="G1164" i="5"/>
  <c r="I1164" i="5"/>
  <c r="F1164" i="5"/>
  <c r="J1164" i="5"/>
  <c r="R1164" i="5"/>
  <c r="H1164" i="5"/>
  <c r="E1164" i="5"/>
  <c r="X1164" i="5" s="1"/>
  <c r="R1165" i="5"/>
  <c r="J1165" i="5"/>
  <c r="I1165" i="5"/>
  <c r="H1165" i="5"/>
  <c r="G1165" i="5"/>
  <c r="F1165" i="5"/>
  <c r="E1165" i="5"/>
  <c r="X1165" i="5" s="1"/>
  <c r="F1166" i="5"/>
  <c r="R1166" i="5"/>
  <c r="H1166" i="5"/>
  <c r="J1166" i="5"/>
  <c r="I1166" i="5"/>
  <c r="G1166" i="5"/>
  <c r="E1166" i="5"/>
  <c r="X1166" i="5" s="1"/>
  <c r="H1167" i="5"/>
  <c r="I1167" i="5"/>
  <c r="F1167" i="5"/>
  <c r="J1167" i="5"/>
  <c r="G1167" i="5"/>
  <c r="R1167" i="5"/>
  <c r="E1167" i="5"/>
  <c r="X1167" i="5" s="1"/>
  <c r="F1168" i="5"/>
  <c r="R1168" i="5"/>
  <c r="G1168" i="5"/>
  <c r="H1168" i="5"/>
  <c r="J1168" i="5"/>
  <c r="I1168" i="5"/>
  <c r="E1168" i="5"/>
  <c r="X1168" i="5" s="1"/>
  <c r="H1170" i="5"/>
  <c r="R1170" i="5"/>
  <c r="J1170" i="5"/>
  <c r="I1170" i="5"/>
  <c r="G1170" i="5"/>
  <c r="F1170" i="5"/>
  <c r="E1170" i="5"/>
  <c r="X1170" i="5" s="1"/>
  <c r="H1171" i="5"/>
  <c r="G1171" i="5"/>
  <c r="F1171" i="5"/>
  <c r="I1171" i="5"/>
  <c r="R1171" i="5"/>
  <c r="J1171" i="5"/>
  <c r="E1171" i="5"/>
  <c r="X1171" i="5" s="1"/>
  <c r="H1172" i="5"/>
  <c r="I1172" i="5"/>
  <c r="R1172" i="5"/>
  <c r="J1172" i="5"/>
  <c r="G1172" i="5"/>
  <c r="F1172" i="5"/>
  <c r="E1172" i="5"/>
  <c r="X1172" i="5" s="1"/>
  <c r="G1173" i="5"/>
  <c r="F1173" i="5"/>
  <c r="I1173" i="5"/>
  <c r="R1173" i="5"/>
  <c r="H1173" i="5"/>
  <c r="J1173" i="5"/>
  <c r="E1173" i="5"/>
  <c r="X1173" i="5" s="1"/>
  <c r="H1174" i="5"/>
  <c r="I1174" i="5"/>
  <c r="J1174" i="5"/>
  <c r="G1174" i="5"/>
  <c r="F1174" i="5"/>
  <c r="R1174" i="5"/>
  <c r="E1174" i="5"/>
  <c r="X1174" i="5" s="1"/>
  <c r="R1175" i="5"/>
  <c r="G1175" i="5"/>
  <c r="I1175" i="5"/>
  <c r="J1175" i="5"/>
  <c r="H1175" i="5"/>
  <c r="F1175" i="5"/>
  <c r="E1175" i="5"/>
  <c r="X1175" i="5" s="1"/>
  <c r="J1176" i="5"/>
  <c r="I1176" i="5"/>
  <c r="H1176" i="5"/>
  <c r="R1176" i="5"/>
  <c r="F1176" i="5"/>
  <c r="G1176" i="5"/>
  <c r="E1176" i="5"/>
  <c r="X1176" i="5" s="1"/>
  <c r="H1178" i="5"/>
  <c r="G1178" i="5"/>
  <c r="F1178" i="5"/>
  <c r="J1178" i="5"/>
  <c r="R1178" i="5"/>
  <c r="I1178" i="5"/>
  <c r="E1178" i="5"/>
  <c r="X1178" i="5" s="1"/>
  <c r="J1179" i="5"/>
  <c r="F1179" i="5"/>
  <c r="H1179" i="5"/>
  <c r="R1179" i="5"/>
  <c r="G1179" i="5"/>
  <c r="I1179" i="5"/>
  <c r="E1179" i="5"/>
  <c r="X1179" i="5" s="1"/>
  <c r="R1180" i="5"/>
  <c r="H1180" i="5"/>
  <c r="J1180" i="5"/>
  <c r="F1180" i="5"/>
  <c r="G1180" i="5"/>
  <c r="I1180" i="5"/>
  <c r="E1180" i="5"/>
  <c r="X1180" i="5" s="1"/>
  <c r="G1181" i="5"/>
  <c r="F1181" i="5"/>
  <c r="I1181" i="5"/>
  <c r="J1181" i="5"/>
  <c r="H1181" i="5"/>
  <c r="R1181" i="5"/>
  <c r="E1181" i="5"/>
  <c r="X1181" i="5" s="1"/>
  <c r="G1183" i="5"/>
  <c r="R1183" i="5"/>
  <c r="H1183" i="5"/>
  <c r="J1183" i="5"/>
  <c r="I1183" i="5"/>
  <c r="F1183" i="5"/>
  <c r="E1183" i="5"/>
  <c r="X1183" i="5" s="1"/>
  <c r="I1184" i="5"/>
  <c r="G1184" i="5"/>
  <c r="J1184" i="5"/>
  <c r="R1184" i="5"/>
  <c r="F1184" i="5"/>
  <c r="H1184" i="5"/>
  <c r="E1184" i="5"/>
  <c r="X1184" i="5" s="1"/>
  <c r="R1185" i="5"/>
  <c r="G1185" i="5"/>
  <c r="F1185" i="5"/>
  <c r="H1185" i="5"/>
  <c r="I1185" i="5"/>
  <c r="J1185" i="5"/>
  <c r="E1185" i="5"/>
  <c r="X1185" i="5" s="1"/>
  <c r="J1186" i="5"/>
  <c r="I1186" i="5"/>
  <c r="F1186" i="5"/>
  <c r="H1186" i="5"/>
  <c r="R1186" i="5"/>
  <c r="G1186" i="5"/>
  <c r="E1186" i="5"/>
  <c r="X1186" i="5" s="1"/>
  <c r="J1187" i="5"/>
  <c r="H1187" i="5"/>
  <c r="I1187" i="5"/>
  <c r="F1187" i="5"/>
  <c r="R1187" i="5"/>
  <c r="G1187" i="5"/>
  <c r="E1187" i="5"/>
  <c r="X1187" i="5" s="1"/>
  <c r="I1188" i="5"/>
  <c r="R1188" i="5"/>
  <c r="G1188" i="5"/>
  <c r="H1188" i="5"/>
  <c r="J1188" i="5"/>
  <c r="F1188" i="5"/>
  <c r="E1188" i="5"/>
  <c r="X1188" i="5" s="1"/>
  <c r="J1189" i="5"/>
  <c r="F1189" i="5"/>
  <c r="R1189" i="5"/>
  <c r="I1189" i="5"/>
  <c r="H1189" i="5"/>
  <c r="G1189" i="5"/>
  <c r="E1189" i="5"/>
  <c r="X1189" i="5" s="1"/>
  <c r="J1190" i="5"/>
  <c r="R1190" i="5"/>
  <c r="H1190" i="5"/>
  <c r="F1190" i="5"/>
  <c r="I1190" i="5"/>
  <c r="G1190" i="5"/>
  <c r="E1190" i="5"/>
  <c r="X1190" i="5" s="1"/>
  <c r="R1191" i="5"/>
  <c r="F1191" i="5"/>
  <c r="H1191" i="5"/>
  <c r="G1191" i="5"/>
  <c r="I1191" i="5"/>
  <c r="J1191" i="5"/>
  <c r="E1191" i="5"/>
  <c r="X1191" i="5" s="1"/>
  <c r="G1192" i="5"/>
  <c r="H1192" i="5"/>
  <c r="J1192" i="5"/>
  <c r="F1192" i="5"/>
  <c r="R1192" i="5"/>
  <c r="I1192" i="5"/>
  <c r="E1192" i="5"/>
  <c r="X1192" i="5" s="1"/>
  <c r="J1193" i="5"/>
  <c r="G1193" i="5"/>
  <c r="I1193" i="5"/>
  <c r="R1193" i="5"/>
  <c r="F1193" i="5"/>
  <c r="H1193" i="5"/>
  <c r="E1193" i="5"/>
  <c r="X1193" i="5" s="1"/>
  <c r="F1194" i="5"/>
  <c r="H1194" i="5"/>
  <c r="I1194" i="5"/>
  <c r="R1194" i="5"/>
  <c r="J1194" i="5"/>
  <c r="G1194" i="5"/>
  <c r="E1194" i="5"/>
  <c r="X1194" i="5" s="1"/>
  <c r="F1195" i="5"/>
  <c r="G1195" i="5"/>
  <c r="I1195" i="5"/>
  <c r="J1195" i="5"/>
  <c r="R1195" i="5"/>
  <c r="H1195" i="5"/>
  <c r="E1195" i="5"/>
  <c r="X1195" i="5" s="1"/>
  <c r="F1196" i="5"/>
  <c r="I1196" i="5"/>
  <c r="J1196" i="5"/>
  <c r="H1196" i="5"/>
  <c r="G1196" i="5"/>
  <c r="R1196" i="5"/>
  <c r="E1196" i="5"/>
  <c r="X1196" i="5" s="1"/>
  <c r="H1197" i="5"/>
  <c r="J1197" i="5"/>
  <c r="R1197" i="5"/>
  <c r="G1197" i="5"/>
  <c r="I1197" i="5"/>
  <c r="F1197" i="5"/>
  <c r="E1197" i="5"/>
  <c r="X1197" i="5" s="1"/>
  <c r="G1198" i="5"/>
  <c r="R1198" i="5"/>
  <c r="H1198" i="5"/>
  <c r="J1198" i="5"/>
  <c r="F1198" i="5"/>
  <c r="I1198" i="5"/>
  <c r="E1198" i="5"/>
  <c r="X1198" i="5" s="1"/>
  <c r="R1199" i="5"/>
  <c r="H1199" i="5"/>
  <c r="J1199" i="5"/>
  <c r="G1199" i="5"/>
  <c r="I1199" i="5"/>
  <c r="F1199" i="5"/>
  <c r="E1199" i="5"/>
  <c r="X1199" i="5" s="1"/>
  <c r="F1200" i="5"/>
  <c r="H1200" i="5"/>
  <c r="I1200" i="5"/>
  <c r="R1200" i="5"/>
  <c r="J1200" i="5"/>
  <c r="G1200" i="5"/>
  <c r="E1200" i="5"/>
  <c r="X1200" i="5" s="1"/>
  <c r="F1201" i="5"/>
  <c r="I1201" i="5"/>
  <c r="J1201" i="5"/>
  <c r="H1201" i="5"/>
  <c r="R1201" i="5"/>
  <c r="G1201" i="5"/>
  <c r="E1201" i="5"/>
  <c r="X1201" i="5" s="1"/>
  <c r="I1202" i="5"/>
  <c r="H1202" i="5"/>
  <c r="F1202" i="5"/>
  <c r="J1202" i="5"/>
  <c r="G1202" i="5"/>
  <c r="R1202" i="5"/>
  <c r="E1202" i="5"/>
  <c r="X1202" i="5" s="1"/>
  <c r="G1203" i="5"/>
  <c r="H1203" i="5"/>
  <c r="J1203" i="5"/>
  <c r="R1203" i="5"/>
  <c r="I1203" i="5"/>
  <c r="F1203" i="5"/>
  <c r="E1203" i="5"/>
  <c r="X1203" i="5" s="1"/>
  <c r="G1204" i="5"/>
  <c r="I1204" i="5"/>
  <c r="F1204" i="5"/>
  <c r="J1204" i="5"/>
  <c r="R1204" i="5"/>
  <c r="H1204" i="5"/>
  <c r="E1204" i="5"/>
  <c r="X1204" i="5" s="1"/>
  <c r="G1205" i="5"/>
  <c r="I1205" i="5"/>
  <c r="F1205" i="5"/>
  <c r="R1205" i="5"/>
  <c r="J1205" i="5"/>
  <c r="H1205" i="5"/>
  <c r="E1205" i="5"/>
  <c r="X1205" i="5" s="1"/>
  <c r="J1206" i="5"/>
  <c r="R1206" i="5"/>
  <c r="G1206" i="5"/>
  <c r="I1206" i="5"/>
  <c r="F1206" i="5"/>
  <c r="H1206" i="5"/>
  <c r="E1206" i="5"/>
  <c r="X1206" i="5" s="1"/>
  <c r="J1207" i="5"/>
  <c r="F1207" i="5"/>
  <c r="G1207" i="5"/>
  <c r="H1207" i="5"/>
  <c r="R1207" i="5"/>
  <c r="I1207" i="5"/>
  <c r="E1207" i="5"/>
  <c r="X1207" i="5" s="1"/>
  <c r="J1208" i="5"/>
  <c r="I1208" i="5"/>
  <c r="G1208" i="5"/>
  <c r="F1208" i="5"/>
  <c r="R1208" i="5"/>
  <c r="H1208" i="5"/>
  <c r="E1208" i="5"/>
  <c r="X1208" i="5" s="1"/>
  <c r="R1209" i="5"/>
  <c r="F1209" i="5"/>
  <c r="J1209" i="5"/>
  <c r="G1209" i="5"/>
  <c r="I1209" i="5"/>
  <c r="H1209" i="5"/>
  <c r="E1209" i="5"/>
  <c r="X1209" i="5" s="1"/>
  <c r="F1210" i="5"/>
  <c r="I1210" i="5"/>
  <c r="J1210" i="5"/>
  <c r="G1210" i="5"/>
  <c r="R1210" i="5"/>
  <c r="H1210" i="5"/>
  <c r="E1210" i="5"/>
  <c r="X1210" i="5" s="1"/>
  <c r="F1211" i="5"/>
  <c r="J1211" i="5"/>
  <c r="G1211" i="5"/>
  <c r="R1211" i="5"/>
  <c r="I1211" i="5"/>
  <c r="H1211" i="5"/>
  <c r="E1211" i="5"/>
  <c r="X1211" i="5" s="1"/>
  <c r="H1212" i="5"/>
  <c r="J1212" i="5"/>
  <c r="R1212" i="5"/>
  <c r="G1212" i="5"/>
  <c r="F1212" i="5"/>
  <c r="I1212" i="5"/>
  <c r="E1212" i="5"/>
  <c r="X1212" i="5" s="1"/>
  <c r="R1213" i="5"/>
  <c r="F1213" i="5"/>
  <c r="H1213" i="5"/>
  <c r="G1213" i="5"/>
  <c r="I1213" i="5"/>
  <c r="J1213" i="5"/>
  <c r="E1213" i="5"/>
  <c r="X1213" i="5" s="1"/>
  <c r="J1214" i="5"/>
  <c r="G1214" i="5"/>
  <c r="I1214" i="5"/>
  <c r="F1214" i="5"/>
  <c r="R1214" i="5"/>
  <c r="H1214" i="5"/>
  <c r="E1214" i="5"/>
  <c r="X1214" i="5" s="1"/>
  <c r="R1215" i="5"/>
  <c r="H1215" i="5"/>
  <c r="J1215" i="5"/>
  <c r="G1215" i="5"/>
  <c r="F1215" i="5"/>
  <c r="I1215" i="5"/>
  <c r="E1215" i="5"/>
  <c r="X1215" i="5" s="1"/>
  <c r="R1216" i="5"/>
  <c r="I1216" i="5"/>
  <c r="J1216" i="5"/>
  <c r="F1216" i="5"/>
  <c r="H1216" i="5"/>
  <c r="G1216" i="5"/>
  <c r="E1216" i="5"/>
  <c r="X1216" i="5" s="1"/>
  <c r="J1217" i="5"/>
  <c r="F1217" i="5"/>
  <c r="G1217" i="5"/>
  <c r="I1217" i="5"/>
  <c r="H1217" i="5"/>
  <c r="R1217" i="5"/>
  <c r="E1217" i="5"/>
  <c r="X1217" i="5" s="1"/>
  <c r="I1218" i="5"/>
  <c r="J1218" i="5"/>
  <c r="H1218" i="5"/>
  <c r="G1218" i="5"/>
  <c r="F1218" i="5"/>
  <c r="R1218" i="5"/>
  <c r="E1218" i="5"/>
  <c r="X1218" i="5" s="1"/>
  <c r="J1219" i="5"/>
  <c r="G1219" i="5"/>
  <c r="H1219" i="5"/>
  <c r="R1219" i="5"/>
  <c r="F1219" i="5"/>
  <c r="I1219" i="5"/>
  <c r="E1219" i="5"/>
  <c r="X1219" i="5" s="1"/>
  <c r="G1220" i="5"/>
  <c r="H1220" i="5"/>
  <c r="F1220" i="5"/>
  <c r="R1220" i="5"/>
  <c r="I1220" i="5"/>
  <c r="J1220" i="5"/>
  <c r="E1220" i="5"/>
  <c r="X1220" i="5" s="1"/>
  <c r="F1221" i="5"/>
  <c r="I1221" i="5"/>
  <c r="J1221" i="5"/>
  <c r="H1221" i="5"/>
  <c r="G1221" i="5"/>
  <c r="R1221" i="5"/>
  <c r="E1221" i="5"/>
  <c r="X1221" i="5" s="1"/>
  <c r="G1222" i="5"/>
  <c r="J1222" i="5"/>
  <c r="I1222" i="5"/>
  <c r="R1222" i="5"/>
  <c r="H1222" i="5"/>
  <c r="F1222" i="5"/>
  <c r="E1222" i="5"/>
  <c r="X1222" i="5" s="1"/>
  <c r="J1223" i="5"/>
  <c r="H1223" i="5"/>
  <c r="I1223" i="5"/>
  <c r="F1223" i="5"/>
  <c r="R1223" i="5"/>
  <c r="G1223" i="5"/>
  <c r="E1223" i="5"/>
  <c r="X1223" i="5" s="1"/>
  <c r="R1224" i="5"/>
  <c r="F1224" i="5"/>
  <c r="I1224" i="5"/>
  <c r="G1224" i="5"/>
  <c r="J1224" i="5"/>
  <c r="H1224" i="5"/>
  <c r="E1224" i="5"/>
  <c r="X1224" i="5" s="1"/>
  <c r="G1225" i="5"/>
  <c r="I1225" i="5"/>
  <c r="R1225" i="5"/>
  <c r="H1225" i="5"/>
  <c r="F1225" i="5"/>
  <c r="J1225" i="5"/>
  <c r="E1225" i="5"/>
  <c r="X1225" i="5" s="1"/>
  <c r="R1226" i="5"/>
  <c r="I1226" i="5"/>
  <c r="J1226" i="5"/>
  <c r="G1226" i="5"/>
  <c r="F1226" i="5"/>
  <c r="H1226" i="5"/>
  <c r="E1226" i="5"/>
  <c r="X1226" i="5" s="1"/>
  <c r="G1227" i="5"/>
  <c r="F1227" i="5"/>
  <c r="J1227" i="5"/>
  <c r="I1227" i="5"/>
  <c r="R1227" i="5"/>
  <c r="H1227" i="5"/>
  <c r="E1227" i="5"/>
  <c r="X1227" i="5" s="1"/>
  <c r="G1228" i="5"/>
  <c r="H1228" i="5"/>
  <c r="J1228" i="5"/>
  <c r="I1228" i="5"/>
  <c r="R1228" i="5"/>
  <c r="F1228" i="5"/>
  <c r="E1228" i="5"/>
  <c r="X1228" i="5" s="1"/>
  <c r="J1229" i="5"/>
  <c r="H1229" i="5"/>
  <c r="G1229" i="5"/>
  <c r="F1229" i="5"/>
  <c r="R1229" i="5"/>
  <c r="I1229" i="5"/>
  <c r="E1229" i="5"/>
  <c r="X1229" i="5" s="1"/>
  <c r="I1230" i="5"/>
  <c r="H1230" i="5"/>
  <c r="R1230" i="5"/>
  <c r="J1230" i="5"/>
  <c r="F1230" i="5"/>
  <c r="G1230" i="5"/>
  <c r="E1230" i="5"/>
  <c r="X1230" i="5" s="1"/>
  <c r="H1231" i="5"/>
  <c r="F1231" i="5"/>
  <c r="J1231" i="5"/>
  <c r="I1231" i="5"/>
  <c r="G1231" i="5"/>
  <c r="R1231" i="5"/>
  <c r="E1231" i="5"/>
  <c r="X1231" i="5" s="1"/>
  <c r="G1232" i="5"/>
  <c r="R1232" i="5"/>
  <c r="F1232" i="5"/>
  <c r="I1232" i="5"/>
  <c r="J1232" i="5"/>
  <c r="H1232" i="5"/>
  <c r="E1232" i="5"/>
  <c r="X1232" i="5" s="1"/>
  <c r="I1233" i="5"/>
  <c r="F1233" i="5"/>
  <c r="G1233" i="5"/>
  <c r="J1233" i="5"/>
  <c r="R1233" i="5"/>
  <c r="H1233" i="5"/>
  <c r="E1233" i="5"/>
  <c r="X1233" i="5" s="1"/>
  <c r="G1234" i="5"/>
  <c r="R1234" i="5"/>
  <c r="H1234" i="5"/>
  <c r="I1234" i="5"/>
  <c r="F1234" i="5"/>
  <c r="J1234" i="5"/>
  <c r="E1234" i="5"/>
  <c r="X1234" i="5" s="1"/>
  <c r="F1235" i="5"/>
  <c r="J1235" i="5"/>
  <c r="H1235" i="5"/>
  <c r="G1235" i="5"/>
  <c r="I1235" i="5"/>
  <c r="R1235" i="5"/>
  <c r="E1235" i="5"/>
  <c r="X1235" i="5" s="1"/>
  <c r="G1236" i="5"/>
  <c r="F1236" i="5"/>
  <c r="R1236" i="5"/>
  <c r="I1236" i="5"/>
  <c r="J1236" i="5"/>
  <c r="H1236" i="5"/>
  <c r="E1236" i="5"/>
  <c r="X1236" i="5" s="1"/>
  <c r="G1237" i="5"/>
  <c r="J1237" i="5"/>
  <c r="H1237" i="5"/>
  <c r="R1237" i="5"/>
  <c r="F1237" i="5"/>
  <c r="I1237" i="5"/>
  <c r="E1237" i="5"/>
  <c r="X1237" i="5" s="1"/>
  <c r="H1238" i="5"/>
  <c r="F1238" i="5"/>
  <c r="R1238" i="5"/>
  <c r="J1238" i="5"/>
  <c r="G1238" i="5"/>
  <c r="I1238" i="5"/>
  <c r="E1238" i="5"/>
  <c r="X1238" i="5" s="1"/>
  <c r="G1239" i="5"/>
  <c r="J1239" i="5"/>
  <c r="I1239" i="5"/>
  <c r="F1239" i="5"/>
  <c r="H1239" i="5"/>
  <c r="R1239" i="5"/>
  <c r="E1239" i="5"/>
  <c r="X1239" i="5" s="1"/>
  <c r="H1240" i="5"/>
  <c r="F1240" i="5"/>
  <c r="G1240" i="5"/>
  <c r="R1240" i="5"/>
  <c r="J1240" i="5"/>
  <c r="I1240" i="5"/>
  <c r="E1240" i="5"/>
  <c r="X1240" i="5" s="1"/>
  <c r="H1242" i="5"/>
  <c r="F1242" i="5"/>
  <c r="I1242" i="5"/>
  <c r="J1242" i="5"/>
  <c r="R1242" i="5"/>
  <c r="G1242" i="5"/>
  <c r="E1242" i="5"/>
  <c r="X1242" i="5" s="1"/>
  <c r="I1243" i="5"/>
  <c r="R1243" i="5"/>
  <c r="F1243" i="5"/>
  <c r="J1243" i="5"/>
  <c r="G1243" i="5"/>
  <c r="H1243" i="5"/>
  <c r="E1243" i="5"/>
  <c r="X1243" i="5" s="1"/>
  <c r="R1244" i="5"/>
  <c r="I1244" i="5"/>
  <c r="J1244" i="5"/>
  <c r="G1244" i="5"/>
  <c r="F1244" i="5"/>
  <c r="H1244" i="5"/>
  <c r="E1244" i="5"/>
  <c r="X1244" i="5" s="1"/>
  <c r="G1245" i="5"/>
  <c r="H1245" i="5"/>
  <c r="F1245" i="5"/>
  <c r="R1245" i="5"/>
  <c r="I1245" i="5"/>
  <c r="J1245" i="5"/>
  <c r="E1245" i="5"/>
  <c r="X1245" i="5" s="1"/>
  <c r="H1246" i="5"/>
  <c r="I1246" i="5"/>
  <c r="G1246" i="5"/>
  <c r="F1246" i="5"/>
  <c r="J1246" i="5"/>
  <c r="R1246" i="5"/>
  <c r="E1246" i="5"/>
  <c r="X1246" i="5" s="1"/>
  <c r="F1247" i="5"/>
  <c r="H1247" i="5"/>
  <c r="R1247" i="5"/>
  <c r="J1247" i="5"/>
  <c r="G1247" i="5"/>
  <c r="I1247" i="5"/>
  <c r="E1247" i="5"/>
  <c r="X1247" i="5" s="1"/>
  <c r="J1248" i="5"/>
  <c r="R1248" i="5"/>
  <c r="H1248" i="5"/>
  <c r="G1248" i="5"/>
  <c r="F1248" i="5"/>
  <c r="I1248" i="5"/>
  <c r="E1248" i="5"/>
  <c r="X1248" i="5" s="1"/>
  <c r="H1250" i="5"/>
  <c r="J1250" i="5"/>
  <c r="G1250" i="5"/>
  <c r="I1250" i="5"/>
  <c r="F1250" i="5"/>
  <c r="R1250" i="5"/>
  <c r="E1250" i="5"/>
  <c r="X1250" i="5" s="1"/>
  <c r="J1251" i="5"/>
  <c r="H1251" i="5"/>
  <c r="F1251" i="5"/>
  <c r="I1251" i="5"/>
  <c r="R1251" i="5"/>
  <c r="G1251" i="5"/>
  <c r="E1251" i="5"/>
  <c r="X1251" i="5" s="1"/>
  <c r="F1252" i="5"/>
  <c r="H1252" i="5"/>
  <c r="I1252" i="5"/>
  <c r="R1252" i="5"/>
  <c r="G1252" i="5"/>
  <c r="J1252" i="5"/>
  <c r="E1252" i="5"/>
  <c r="X1252" i="5" s="1"/>
  <c r="J1253" i="5"/>
  <c r="G1253" i="5"/>
  <c r="H1253" i="5"/>
  <c r="R1253" i="5"/>
  <c r="I1253" i="5"/>
  <c r="F1253" i="5"/>
  <c r="E1253" i="5"/>
  <c r="X1253" i="5" s="1"/>
  <c r="G1254" i="5"/>
  <c r="R1254" i="5"/>
  <c r="F1254" i="5"/>
  <c r="H1254" i="5"/>
  <c r="I1254" i="5"/>
  <c r="J1254" i="5"/>
  <c r="E1254" i="5"/>
  <c r="X1254" i="5" s="1"/>
  <c r="I1255" i="5"/>
  <c r="R1255" i="5"/>
  <c r="J1255" i="5"/>
  <c r="F1255" i="5"/>
  <c r="G1255" i="5"/>
  <c r="H1255" i="5"/>
  <c r="E1255" i="5"/>
  <c r="X1255" i="5" s="1"/>
  <c r="J1256" i="5"/>
  <c r="H1256" i="5"/>
  <c r="F1256" i="5"/>
  <c r="R1256" i="5"/>
  <c r="I1256" i="5"/>
  <c r="G1256" i="5"/>
  <c r="E1256" i="5"/>
  <c r="X1256" i="5" s="1"/>
  <c r="F1257" i="5"/>
  <c r="H1257" i="5"/>
  <c r="R1257" i="5"/>
  <c r="J1257" i="5"/>
  <c r="G1257" i="5"/>
  <c r="I1257" i="5"/>
  <c r="E1257" i="5"/>
  <c r="X1257" i="5" s="1"/>
  <c r="J1258" i="5"/>
  <c r="H1258" i="5"/>
  <c r="G1258" i="5"/>
  <c r="R1258" i="5"/>
  <c r="I1258" i="5"/>
  <c r="F1258" i="5"/>
  <c r="E1258" i="5"/>
  <c r="X1258" i="5" s="1"/>
  <c r="G1259" i="5"/>
  <c r="F1259" i="5"/>
  <c r="J1259" i="5"/>
  <c r="I1259" i="5"/>
  <c r="H1259" i="5"/>
  <c r="R1259" i="5"/>
  <c r="E1259" i="5"/>
  <c r="X1259" i="5" s="1"/>
  <c r="R1260" i="5"/>
  <c r="G1260" i="5"/>
  <c r="F1260" i="5"/>
  <c r="H1260" i="5"/>
  <c r="I1260" i="5"/>
  <c r="J1260" i="5"/>
  <c r="E1260" i="5"/>
  <c r="X1260" i="5" s="1"/>
  <c r="J1261" i="5"/>
  <c r="G1261" i="5"/>
  <c r="H1261" i="5"/>
  <c r="R1261" i="5"/>
  <c r="F1261" i="5"/>
  <c r="I1261" i="5"/>
  <c r="E1261" i="5"/>
  <c r="X1261" i="5" s="1"/>
  <c r="I1262" i="5"/>
  <c r="H1262" i="5"/>
  <c r="R1262" i="5"/>
  <c r="G1262" i="5"/>
  <c r="F1262" i="5"/>
  <c r="J1262" i="5"/>
  <c r="E1262" i="5"/>
  <c r="X1262" i="5" s="1"/>
  <c r="H1263" i="5"/>
  <c r="F1263" i="5"/>
  <c r="R1263" i="5"/>
  <c r="I1263" i="5"/>
  <c r="J1263" i="5"/>
  <c r="G1263" i="5"/>
  <c r="E1263" i="5"/>
  <c r="X1263" i="5" s="1"/>
  <c r="I1264" i="5"/>
  <c r="F1264" i="5"/>
  <c r="G1264" i="5"/>
  <c r="R1264" i="5"/>
  <c r="H1264" i="5"/>
  <c r="J1264" i="5"/>
  <c r="E1264" i="5"/>
  <c r="X1264" i="5" s="1"/>
  <c r="I1265" i="5"/>
  <c r="H1265" i="5"/>
  <c r="F1265" i="5"/>
  <c r="R1265" i="5"/>
  <c r="J1265" i="5"/>
  <c r="G1265" i="5"/>
  <c r="E1265" i="5"/>
  <c r="X1265" i="5" s="1"/>
  <c r="H1266" i="5"/>
  <c r="I1266" i="5"/>
  <c r="J1266" i="5"/>
  <c r="R1266" i="5"/>
  <c r="G1266" i="5"/>
  <c r="F1266" i="5"/>
  <c r="E1266" i="5"/>
  <c r="X1266" i="5" s="1"/>
  <c r="H1267" i="5"/>
  <c r="R1267" i="5"/>
  <c r="J1267" i="5"/>
  <c r="F1267" i="5"/>
  <c r="G1267" i="5"/>
  <c r="I1267" i="5"/>
  <c r="E1267" i="5"/>
  <c r="X1267" i="5" s="1"/>
  <c r="H1268" i="5"/>
  <c r="J1268" i="5"/>
  <c r="F1268" i="5"/>
  <c r="I1268" i="5"/>
  <c r="R1268" i="5"/>
  <c r="G1268" i="5"/>
  <c r="E1268" i="5"/>
  <c r="X1268" i="5" s="1"/>
  <c r="J1269" i="5"/>
  <c r="F1269" i="5"/>
  <c r="I1269" i="5"/>
  <c r="R1269" i="5"/>
  <c r="H1269" i="5"/>
  <c r="G1269" i="5"/>
  <c r="E1269" i="5"/>
  <c r="X1269" i="5" s="1"/>
  <c r="G1271" i="5"/>
  <c r="I1271" i="5"/>
  <c r="R1271" i="5"/>
  <c r="F1271" i="5"/>
  <c r="H1271" i="5"/>
  <c r="J1271" i="5"/>
  <c r="E1271" i="5"/>
  <c r="X1271" i="5" s="1"/>
  <c r="J1272" i="5"/>
  <c r="R1272" i="5"/>
  <c r="I1272" i="5"/>
  <c r="G1272" i="5"/>
  <c r="H1272" i="5"/>
  <c r="F1272" i="5"/>
  <c r="E1272" i="5"/>
  <c r="X1272" i="5" s="1"/>
  <c r="I1274" i="5"/>
  <c r="R1274" i="5"/>
  <c r="G1274" i="5"/>
  <c r="H1274" i="5"/>
  <c r="F1274" i="5"/>
  <c r="J1274" i="5"/>
  <c r="E1274" i="5"/>
  <c r="X1274" i="5" s="1"/>
  <c r="R1275" i="5"/>
  <c r="F1275" i="5"/>
  <c r="J1275" i="5"/>
  <c r="H1275" i="5"/>
  <c r="G1275" i="5"/>
  <c r="I1275" i="5"/>
  <c r="E1275" i="5"/>
  <c r="X1275" i="5" s="1"/>
  <c r="H1276" i="5"/>
  <c r="J1276" i="5"/>
  <c r="R1276" i="5"/>
  <c r="I1276" i="5"/>
  <c r="G1276" i="5"/>
  <c r="F1276" i="5"/>
  <c r="E1276" i="5"/>
  <c r="X1276" i="5" s="1"/>
  <c r="R1277" i="5"/>
  <c r="G1277" i="5"/>
  <c r="J1277" i="5"/>
  <c r="I1277" i="5"/>
  <c r="F1277" i="5"/>
  <c r="H1277" i="5"/>
  <c r="E1277" i="5"/>
  <c r="X1277" i="5" s="1"/>
  <c r="I1278" i="5"/>
  <c r="H1278" i="5"/>
  <c r="G1278" i="5"/>
  <c r="F1278" i="5"/>
  <c r="R1278" i="5"/>
  <c r="J1278" i="5"/>
  <c r="E1278" i="5"/>
  <c r="X1278" i="5" s="1"/>
  <c r="F1279" i="5"/>
  <c r="H1279" i="5"/>
  <c r="R1279" i="5"/>
  <c r="J1279" i="5"/>
  <c r="G1279" i="5"/>
  <c r="I1279" i="5"/>
  <c r="E1279" i="5"/>
  <c r="X1279" i="5" s="1"/>
  <c r="H1280" i="5"/>
  <c r="I1280" i="5"/>
  <c r="J1280" i="5"/>
  <c r="R1280" i="5"/>
  <c r="G1280" i="5"/>
  <c r="F1280" i="5"/>
  <c r="E1280" i="5"/>
  <c r="X1280" i="5" s="1"/>
  <c r="J1281" i="5"/>
  <c r="R1281" i="5"/>
  <c r="G1281" i="5"/>
  <c r="H1281" i="5"/>
  <c r="F1281" i="5"/>
  <c r="I1281" i="5"/>
  <c r="E1281" i="5"/>
  <c r="X1281" i="5" s="1"/>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s="1"/>
  <c r="G1285" i="5"/>
  <c r="F1285" i="5"/>
  <c r="H1285" i="5"/>
  <c r="R1285" i="5"/>
  <c r="J1285" i="5"/>
  <c r="I1285" i="5"/>
  <c r="E1285" i="5"/>
  <c r="X1285" i="5" s="1"/>
  <c r="H1286" i="5"/>
  <c r="R1286" i="5"/>
  <c r="F1286" i="5"/>
  <c r="J1286" i="5"/>
  <c r="G1286" i="5"/>
  <c r="I1286" i="5"/>
  <c r="E1286" i="5"/>
  <c r="X1286" i="5" s="1"/>
  <c r="I1287" i="5"/>
  <c r="J1287" i="5"/>
  <c r="G1287" i="5"/>
  <c r="R1287" i="5"/>
  <c r="H1287" i="5"/>
  <c r="F1287" i="5"/>
  <c r="E1287" i="5"/>
  <c r="X1287" i="5" s="1"/>
  <c r="G1288" i="5"/>
  <c r="R1288" i="5"/>
  <c r="J1288" i="5"/>
  <c r="I1288" i="5"/>
  <c r="H1288" i="5"/>
  <c r="F1288" i="5"/>
  <c r="E1288" i="5"/>
  <c r="X1288" i="5" s="1"/>
  <c r="G1289" i="5"/>
  <c r="H1289" i="5"/>
  <c r="J1289" i="5"/>
  <c r="F1289" i="5"/>
  <c r="R1289" i="5"/>
  <c r="I1289" i="5"/>
  <c r="E1289" i="5"/>
  <c r="X1289" i="5" s="1"/>
  <c r="H1290" i="5"/>
  <c r="G1290" i="5"/>
  <c r="R1290" i="5"/>
  <c r="J1290" i="5"/>
  <c r="F1290" i="5"/>
  <c r="I1290" i="5"/>
  <c r="E1290" i="5"/>
  <c r="X1290" i="5" s="1"/>
  <c r="H1291" i="5"/>
  <c r="J1291" i="5"/>
  <c r="F1291" i="5"/>
  <c r="R1291" i="5"/>
  <c r="G1291" i="5"/>
  <c r="I1291" i="5"/>
  <c r="E1291" i="5"/>
  <c r="X1291" i="5" s="1"/>
  <c r="R1292" i="5"/>
  <c r="F1292" i="5"/>
  <c r="I1292" i="5"/>
  <c r="J1292" i="5"/>
  <c r="G1292" i="5"/>
  <c r="H1292" i="5"/>
  <c r="E1292" i="5"/>
  <c r="X1292" i="5" s="1"/>
  <c r="F1293" i="5"/>
  <c r="G1293" i="5"/>
  <c r="J1293" i="5"/>
  <c r="H1293" i="5"/>
  <c r="I1293" i="5"/>
  <c r="R1293" i="5"/>
  <c r="E1293" i="5"/>
  <c r="X1293" i="5" s="1"/>
  <c r="F1295" i="5"/>
  <c r="R1295" i="5"/>
  <c r="I1295" i="5"/>
  <c r="G1295" i="5"/>
  <c r="J1295" i="5"/>
  <c r="H1295" i="5"/>
  <c r="E1295" i="5"/>
  <c r="X1295" i="5" s="1"/>
  <c r="G1296" i="5"/>
  <c r="H1296" i="5"/>
  <c r="J1296" i="5"/>
  <c r="F1296" i="5"/>
  <c r="I1296" i="5"/>
  <c r="R1296" i="5"/>
  <c r="E1296" i="5"/>
  <c r="X1296" i="5" s="1"/>
  <c r="J1297" i="5"/>
  <c r="H1297" i="5"/>
  <c r="G1297" i="5"/>
  <c r="F1297" i="5"/>
  <c r="R1297" i="5"/>
  <c r="I1297" i="5"/>
  <c r="E1297" i="5"/>
  <c r="X1297" i="5" s="1"/>
  <c r="H1298" i="5"/>
  <c r="G1298" i="5"/>
  <c r="J1298" i="5"/>
  <c r="R1298" i="5"/>
  <c r="F1298" i="5"/>
  <c r="I1298" i="5"/>
  <c r="E1298" i="5"/>
  <c r="X1298" i="5" s="1"/>
  <c r="I1299" i="5"/>
  <c r="G1299" i="5"/>
  <c r="R1299" i="5"/>
  <c r="J1299" i="5"/>
  <c r="F1299" i="5"/>
  <c r="H1299" i="5"/>
  <c r="E1299" i="5"/>
  <c r="X1299" i="5" s="1"/>
  <c r="J1300" i="5"/>
  <c r="R1300" i="5"/>
  <c r="H1300" i="5"/>
  <c r="I1300" i="5"/>
  <c r="F1300" i="5"/>
  <c r="G1300" i="5"/>
  <c r="E1300" i="5"/>
  <c r="X1300" i="5" s="1"/>
  <c r="I1301" i="5"/>
  <c r="F1301" i="5"/>
  <c r="J1301" i="5"/>
  <c r="G1301" i="5"/>
  <c r="H1301" i="5"/>
  <c r="R1301" i="5"/>
  <c r="E1301" i="5"/>
  <c r="X1301" i="5" s="1"/>
  <c r="I1302" i="5"/>
  <c r="F1302" i="5"/>
  <c r="G1302" i="5"/>
  <c r="R1302" i="5"/>
  <c r="H1302" i="5"/>
  <c r="J1302" i="5"/>
  <c r="E1302" i="5"/>
  <c r="X1302" i="5" s="1"/>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s="1"/>
  <c r="H1306" i="5"/>
  <c r="G1306" i="5"/>
  <c r="F1306" i="5"/>
  <c r="I1306" i="5"/>
  <c r="J1306" i="5"/>
  <c r="R1306" i="5"/>
  <c r="E1306" i="5"/>
  <c r="X1306" i="5" s="1"/>
  <c r="G1307" i="5"/>
  <c r="H1307" i="5"/>
  <c r="R1307" i="5"/>
  <c r="I1307" i="5"/>
  <c r="F1307" i="5"/>
  <c r="J1307" i="5"/>
  <c r="E1307" i="5"/>
  <c r="X1307" i="5" s="1"/>
  <c r="G1308" i="5"/>
  <c r="I1308" i="5"/>
  <c r="H1308" i="5"/>
  <c r="J1308" i="5"/>
  <c r="R1308" i="5"/>
  <c r="F1308" i="5"/>
  <c r="E1308" i="5"/>
  <c r="X1308" i="5" s="1"/>
  <c r="F1309" i="5"/>
  <c r="G1309" i="5"/>
  <c r="R1309" i="5"/>
  <c r="I1309" i="5"/>
  <c r="J1309" i="5"/>
  <c r="H1309" i="5"/>
  <c r="E1309" i="5"/>
  <c r="X1309" i="5" s="1"/>
  <c r="G1310" i="5"/>
  <c r="F1310" i="5"/>
  <c r="R1310" i="5"/>
  <c r="I1310" i="5"/>
  <c r="H1310" i="5"/>
  <c r="J1310" i="5"/>
  <c r="E1310" i="5"/>
  <c r="X1310" i="5" s="1"/>
  <c r="G1311" i="5"/>
  <c r="R1311" i="5"/>
  <c r="H1311" i="5"/>
  <c r="I1311" i="5"/>
  <c r="J1311" i="5"/>
  <c r="F1311" i="5"/>
  <c r="E1311" i="5"/>
  <c r="X1311" i="5" s="1"/>
  <c r="G1312" i="5"/>
  <c r="I1312" i="5"/>
  <c r="J1312" i="5"/>
  <c r="R1312" i="5"/>
  <c r="H1312" i="5"/>
  <c r="F1312" i="5"/>
  <c r="E1312" i="5"/>
  <c r="X1312" i="5" s="1"/>
  <c r="J1313" i="5"/>
  <c r="H1313" i="5"/>
  <c r="G1313" i="5"/>
  <c r="I1313" i="5"/>
  <c r="R1313" i="5"/>
  <c r="F1313" i="5"/>
  <c r="E1313" i="5"/>
  <c r="X1313" i="5" s="1"/>
  <c r="J1314" i="5"/>
  <c r="G1314" i="5"/>
  <c r="F1314" i="5"/>
  <c r="H1314" i="5"/>
  <c r="I1314" i="5"/>
  <c r="R1314" i="5"/>
  <c r="E1314" i="5"/>
  <c r="X1314" i="5" s="1"/>
  <c r="I1315" i="5"/>
  <c r="F1315" i="5"/>
  <c r="J1315" i="5"/>
  <c r="G1315" i="5"/>
  <c r="R1315" i="5"/>
  <c r="H1315" i="5"/>
  <c r="E1315" i="5"/>
  <c r="X1315" i="5" s="1"/>
  <c r="H1316" i="5"/>
  <c r="G1316" i="5"/>
  <c r="J1316" i="5"/>
  <c r="R1316" i="5"/>
  <c r="F1316" i="5"/>
  <c r="I1316" i="5"/>
  <c r="E1316" i="5"/>
  <c r="X1316" i="5" s="1"/>
  <c r="I1317" i="5"/>
  <c r="H1317" i="5"/>
  <c r="J1317" i="5"/>
  <c r="F1317" i="5"/>
  <c r="R1317" i="5"/>
  <c r="G1317" i="5"/>
  <c r="E1317" i="5"/>
  <c r="X1317" i="5" s="1"/>
  <c r="I1318" i="5"/>
  <c r="J1318" i="5"/>
  <c r="F1318" i="5"/>
  <c r="R1318" i="5"/>
  <c r="H1318" i="5"/>
  <c r="G1318" i="5"/>
  <c r="E1318" i="5"/>
  <c r="X1318" i="5" s="1"/>
  <c r="J1319" i="5"/>
  <c r="H1319" i="5"/>
  <c r="I1319" i="5"/>
  <c r="G1319" i="5"/>
  <c r="R1319" i="5"/>
  <c r="F1319" i="5"/>
  <c r="E1319" i="5"/>
  <c r="X1319" i="5" s="1"/>
  <c r="H1320" i="5"/>
  <c r="R1320" i="5"/>
  <c r="J1320" i="5"/>
  <c r="G1320" i="5"/>
  <c r="F1320" i="5"/>
  <c r="I1320" i="5"/>
  <c r="E1320" i="5"/>
  <c r="X1320" i="5" s="1"/>
  <c r="J1321" i="5"/>
  <c r="H1321" i="5"/>
  <c r="R1321" i="5"/>
  <c r="G1321" i="5"/>
  <c r="I1321" i="5"/>
  <c r="F1321" i="5"/>
  <c r="E1321" i="5"/>
  <c r="X1321" i="5" s="1"/>
  <c r="R1322" i="5"/>
  <c r="J1322" i="5"/>
  <c r="H1322" i="5"/>
  <c r="F1322" i="5"/>
  <c r="I1322" i="5"/>
  <c r="G1322" i="5"/>
  <c r="E1322" i="5"/>
  <c r="X1322" i="5" s="1"/>
  <c r="J1323" i="5"/>
  <c r="G1323" i="5"/>
  <c r="F1323" i="5"/>
  <c r="I1323" i="5"/>
  <c r="H1323" i="5"/>
  <c r="R1323" i="5"/>
  <c r="E1323" i="5"/>
  <c r="X1323" i="5" s="1"/>
  <c r="F1324" i="5"/>
  <c r="I1324" i="5"/>
  <c r="R1324" i="5"/>
  <c r="G1324" i="5"/>
  <c r="J1324" i="5"/>
  <c r="H1324" i="5"/>
  <c r="E1324" i="5"/>
  <c r="X1324" i="5" s="1"/>
  <c r="F1325" i="5"/>
  <c r="G1325" i="5"/>
  <c r="R1325" i="5"/>
  <c r="H1325" i="5"/>
  <c r="I1325" i="5"/>
  <c r="J1325" i="5"/>
  <c r="E1325" i="5"/>
  <c r="X1325" i="5" s="1"/>
  <c r="R1326" i="5"/>
  <c r="H1326" i="5"/>
  <c r="J1326" i="5"/>
  <c r="I1326" i="5"/>
  <c r="F1326" i="5"/>
  <c r="G1326" i="5"/>
  <c r="E1326" i="5"/>
  <c r="X1326" i="5" s="1"/>
  <c r="J1327" i="5"/>
  <c r="R1327" i="5"/>
  <c r="I1327" i="5"/>
  <c r="F1327" i="5"/>
  <c r="G1327" i="5"/>
  <c r="H1327" i="5"/>
  <c r="E1327" i="5"/>
  <c r="X1327" i="5" s="1"/>
  <c r="F1328" i="5"/>
  <c r="R1328" i="5"/>
  <c r="J1328" i="5"/>
  <c r="I1328" i="5"/>
  <c r="G1328" i="5"/>
  <c r="H1328" i="5"/>
  <c r="E1328" i="5"/>
  <c r="X1328" i="5" s="1"/>
  <c r="J1329" i="5"/>
  <c r="H1329" i="5"/>
  <c r="G1329" i="5"/>
  <c r="I1329" i="5"/>
  <c r="F1329" i="5"/>
  <c r="R1329" i="5"/>
  <c r="E1329" i="5"/>
  <c r="X1329" i="5" s="1"/>
  <c r="J1330" i="5"/>
  <c r="R1330" i="5"/>
  <c r="I1330" i="5"/>
  <c r="G1330" i="5"/>
  <c r="H1330" i="5"/>
  <c r="F1330" i="5"/>
  <c r="E1330" i="5"/>
  <c r="X1330" i="5" s="1"/>
  <c r="F1331" i="5"/>
  <c r="H1331" i="5"/>
  <c r="G1331" i="5"/>
  <c r="I1331" i="5"/>
  <c r="J1331" i="5"/>
  <c r="R1331" i="5"/>
  <c r="E1331" i="5"/>
  <c r="X1331" i="5" s="1"/>
  <c r="G1332" i="5"/>
  <c r="J1332" i="5"/>
  <c r="H1332" i="5"/>
  <c r="I1332" i="5"/>
  <c r="R1332" i="5"/>
  <c r="F1332" i="5"/>
  <c r="E1332" i="5"/>
  <c r="X1332" i="5" s="1"/>
  <c r="I1333" i="5"/>
  <c r="H1333" i="5"/>
  <c r="G1333" i="5"/>
  <c r="J1333" i="5"/>
  <c r="R1333" i="5"/>
  <c r="F1333" i="5"/>
  <c r="E1333" i="5"/>
  <c r="X1333" i="5" s="1"/>
  <c r="J1334" i="5"/>
  <c r="I1334" i="5"/>
  <c r="G1334" i="5"/>
  <c r="R1334" i="5"/>
  <c r="H1334" i="5"/>
  <c r="F1334" i="5"/>
  <c r="E1334" i="5"/>
  <c r="X1334" i="5" s="1"/>
  <c r="F1335" i="5"/>
  <c r="R1335" i="5"/>
  <c r="H1335" i="5"/>
  <c r="I1335" i="5"/>
  <c r="G1335" i="5"/>
  <c r="J1335" i="5"/>
  <c r="E1335" i="5"/>
  <c r="X1335" i="5" s="1"/>
  <c r="I1336" i="5"/>
  <c r="R1336" i="5"/>
  <c r="G1336" i="5"/>
  <c r="J1336" i="5"/>
  <c r="F1336" i="5"/>
  <c r="H1336" i="5"/>
  <c r="E1336" i="5"/>
  <c r="X1336" i="5" s="1"/>
  <c r="I1337" i="5"/>
  <c r="F1337" i="5"/>
  <c r="H1337" i="5"/>
  <c r="J1337" i="5"/>
  <c r="R1337" i="5"/>
  <c r="G1337" i="5"/>
  <c r="E1337" i="5"/>
  <c r="X1337" i="5" s="1"/>
  <c r="J1338" i="5"/>
  <c r="H1338" i="5"/>
  <c r="I1338" i="5"/>
  <c r="G1338" i="5"/>
  <c r="R1338" i="5"/>
  <c r="F1338" i="5"/>
  <c r="E1338" i="5"/>
  <c r="X1338" i="5" s="1"/>
  <c r="G1339" i="5"/>
  <c r="I1339" i="5"/>
  <c r="H1339" i="5"/>
  <c r="F1339" i="5"/>
  <c r="R1339" i="5"/>
  <c r="J1339" i="5"/>
  <c r="E1339" i="5"/>
  <c r="X1339" i="5" s="1"/>
  <c r="F1340" i="5"/>
  <c r="G1340" i="5"/>
  <c r="H1340" i="5"/>
  <c r="J1340" i="5"/>
  <c r="I1340" i="5"/>
  <c r="R1340" i="5"/>
  <c r="E1340" i="5"/>
  <c r="X1340" i="5" s="1"/>
  <c r="R1341" i="5"/>
  <c r="J1341" i="5"/>
  <c r="G1341" i="5"/>
  <c r="F1341" i="5"/>
  <c r="H1341" i="5"/>
  <c r="I1341" i="5"/>
  <c r="E1341" i="5"/>
  <c r="X1341" i="5" s="1"/>
  <c r="G1342" i="5"/>
  <c r="J1342" i="5"/>
  <c r="H1342" i="5"/>
  <c r="F1342" i="5"/>
  <c r="R1342" i="5"/>
  <c r="I1342" i="5"/>
  <c r="E1342" i="5"/>
  <c r="X1342" i="5" s="1"/>
  <c r="H1343" i="5"/>
  <c r="R1343" i="5"/>
  <c r="F1343" i="5"/>
  <c r="J1343" i="5"/>
  <c r="I1343" i="5"/>
  <c r="G1343" i="5"/>
  <c r="E1343" i="5"/>
  <c r="X1343" i="5" s="1"/>
  <c r="G1344" i="5"/>
  <c r="R1344" i="5"/>
  <c r="J1344" i="5"/>
  <c r="H1344" i="5"/>
  <c r="F1344" i="5"/>
  <c r="I1344" i="5"/>
  <c r="E1344" i="5"/>
  <c r="X1344" i="5" s="1"/>
  <c r="H1346" i="5"/>
  <c r="I1346" i="5"/>
  <c r="G1346" i="5"/>
  <c r="R1346" i="5"/>
  <c r="J1346" i="5"/>
  <c r="F1346" i="5"/>
  <c r="E1346" i="5"/>
  <c r="X1346" i="5" s="1"/>
  <c r="R1347" i="5"/>
  <c r="J1347" i="5"/>
  <c r="F1347" i="5"/>
  <c r="I1347" i="5"/>
  <c r="H1347" i="5"/>
  <c r="G1347" i="5"/>
  <c r="E1347" i="5"/>
  <c r="X1347" i="5" s="1"/>
  <c r="F1348" i="5"/>
  <c r="I1348" i="5"/>
  <c r="H1348" i="5"/>
  <c r="G1348" i="5"/>
  <c r="R1348" i="5"/>
  <c r="J1348" i="5"/>
  <c r="E1348" i="5"/>
  <c r="X1348" i="5" s="1"/>
  <c r="R1349" i="5"/>
  <c r="G1349" i="5"/>
  <c r="H1349" i="5"/>
  <c r="F1349" i="5"/>
  <c r="I1349" i="5"/>
  <c r="J1349" i="5"/>
  <c r="E1349" i="5"/>
  <c r="X1349" i="5" s="1"/>
  <c r="I1350" i="5"/>
  <c r="R1350" i="5"/>
  <c r="J1350" i="5"/>
  <c r="G1350" i="5"/>
  <c r="F1350" i="5"/>
  <c r="H1350" i="5"/>
  <c r="E1350" i="5"/>
  <c r="X1350" i="5" s="1"/>
  <c r="F1351" i="5"/>
  <c r="J1351" i="5"/>
  <c r="G1351" i="5"/>
  <c r="R1351" i="5"/>
  <c r="I1351" i="5"/>
  <c r="H1351" i="5"/>
  <c r="E1351" i="5"/>
  <c r="X1351" i="5" s="1"/>
  <c r="J1352" i="5"/>
  <c r="I1352" i="5"/>
  <c r="H1352" i="5"/>
  <c r="R1352" i="5"/>
  <c r="G1352" i="5"/>
  <c r="F1352" i="5"/>
  <c r="E1352" i="5"/>
  <c r="X1352" i="5" s="1"/>
  <c r="J1353" i="5"/>
  <c r="H1353" i="5"/>
  <c r="G1353" i="5"/>
  <c r="R1353" i="5"/>
  <c r="I1353" i="5"/>
  <c r="F1353" i="5"/>
  <c r="E1353" i="5"/>
  <c r="X1353" i="5" s="1"/>
  <c r="I1354" i="5"/>
  <c r="F1354" i="5"/>
  <c r="R1354" i="5"/>
  <c r="J1354" i="5"/>
  <c r="H1354" i="5"/>
  <c r="G1354" i="5"/>
  <c r="E1354" i="5"/>
  <c r="X1354" i="5" s="1"/>
  <c r="F1355" i="5"/>
  <c r="R1355" i="5"/>
  <c r="G1355" i="5"/>
  <c r="J1355" i="5"/>
  <c r="H1355" i="5"/>
  <c r="I1355" i="5"/>
  <c r="E1355" i="5"/>
  <c r="X1355" i="5" s="1"/>
  <c r="I1356" i="5"/>
  <c r="H1356" i="5"/>
  <c r="J1356" i="5"/>
  <c r="R1356" i="5"/>
  <c r="F1356" i="5"/>
  <c r="G1356" i="5"/>
  <c r="E1356" i="5"/>
  <c r="X1356" i="5" s="1"/>
  <c r="R1357" i="5"/>
  <c r="J1357" i="5"/>
  <c r="I1357" i="5"/>
  <c r="F1357" i="5"/>
  <c r="H1357" i="5"/>
  <c r="G1357" i="5"/>
  <c r="E1357" i="5"/>
  <c r="X1357" i="5" s="1"/>
  <c r="H1358" i="5"/>
  <c r="I1358" i="5"/>
  <c r="F1358" i="5"/>
  <c r="R1358" i="5"/>
  <c r="G1358" i="5"/>
  <c r="J1358" i="5"/>
  <c r="E1358" i="5"/>
  <c r="X1358" i="5" s="1"/>
  <c r="F1359" i="5"/>
  <c r="I1359" i="5"/>
  <c r="H1359" i="5"/>
  <c r="J1359" i="5"/>
  <c r="G1359" i="5"/>
  <c r="R1359" i="5"/>
  <c r="E1359" i="5"/>
  <c r="X1359" i="5" s="1"/>
  <c r="J1360" i="5"/>
  <c r="I1360" i="5"/>
  <c r="F1360" i="5"/>
  <c r="G1360" i="5"/>
  <c r="H1360" i="5"/>
  <c r="R1360" i="5"/>
  <c r="E1360" i="5"/>
  <c r="X1360" i="5" s="1"/>
  <c r="F1361" i="5"/>
  <c r="I1361" i="5"/>
  <c r="R1361" i="5"/>
  <c r="H1361" i="5"/>
  <c r="G1361" i="5"/>
  <c r="J1361" i="5"/>
  <c r="E1361" i="5"/>
  <c r="X1361" i="5" s="1"/>
  <c r="H1362" i="5"/>
  <c r="F1362" i="5"/>
  <c r="J1362" i="5"/>
  <c r="R1362" i="5"/>
  <c r="I1362" i="5"/>
  <c r="G1362" i="5"/>
  <c r="E1362" i="5"/>
  <c r="X1362" i="5" s="1"/>
  <c r="I1363" i="5"/>
  <c r="F1363" i="5"/>
  <c r="R1363" i="5"/>
  <c r="H1363" i="5"/>
  <c r="J1363" i="5"/>
  <c r="G1363" i="5"/>
  <c r="E1363" i="5"/>
  <c r="X1363" i="5" s="1"/>
  <c r="J1364" i="5"/>
  <c r="H1364" i="5"/>
  <c r="F1364" i="5"/>
  <c r="I1364" i="5"/>
  <c r="R1364" i="5"/>
  <c r="G1364" i="5"/>
  <c r="E1364" i="5"/>
  <c r="X1364" i="5" s="1"/>
  <c r="F1365" i="5"/>
  <c r="H1365" i="5"/>
  <c r="J1365" i="5"/>
  <c r="G1365" i="5"/>
  <c r="R1365" i="5"/>
  <c r="I1365" i="5"/>
  <c r="E1365" i="5"/>
  <c r="X1365" i="5" s="1"/>
  <c r="J1366" i="5"/>
  <c r="G1366" i="5"/>
  <c r="H1366" i="5"/>
  <c r="F1366" i="5"/>
  <c r="I1366" i="5"/>
  <c r="R1366" i="5"/>
  <c r="E1366" i="5"/>
  <c r="X1366" i="5" s="1"/>
  <c r="F1367" i="5"/>
  <c r="G1367" i="5"/>
  <c r="R1367" i="5"/>
  <c r="H1367" i="5"/>
  <c r="I1367" i="5"/>
  <c r="J1367" i="5"/>
  <c r="E1367" i="5"/>
  <c r="X1367" i="5" s="1"/>
  <c r="F1368" i="5"/>
  <c r="J1368" i="5"/>
  <c r="H1368" i="5"/>
  <c r="R1368" i="5"/>
  <c r="I1368" i="5"/>
  <c r="G1368" i="5"/>
  <c r="E1368" i="5"/>
  <c r="X1368" i="5" s="1"/>
  <c r="F1369" i="5"/>
  <c r="R1369" i="5"/>
  <c r="G1369" i="5"/>
  <c r="H1369" i="5"/>
  <c r="I1369" i="5"/>
  <c r="J1369" i="5"/>
  <c r="E1369" i="5"/>
  <c r="X1369" i="5" s="1"/>
  <c r="J1370" i="5"/>
  <c r="G1370" i="5"/>
  <c r="F1370" i="5"/>
  <c r="I1370" i="5"/>
  <c r="R1370" i="5"/>
  <c r="H1370" i="5"/>
  <c r="E1370" i="5"/>
  <c r="X1370" i="5" s="1"/>
  <c r="J1371" i="5"/>
  <c r="H1371" i="5"/>
  <c r="F1371" i="5"/>
  <c r="I1371" i="5"/>
  <c r="G1371" i="5"/>
  <c r="R1371" i="5"/>
  <c r="E1371" i="5"/>
  <c r="X1371" i="5" s="1"/>
  <c r="H1372" i="5"/>
  <c r="J1372" i="5"/>
  <c r="R1372" i="5"/>
  <c r="I1372" i="5"/>
  <c r="F1372" i="5"/>
  <c r="G1372" i="5"/>
  <c r="E1372" i="5"/>
  <c r="X1372" i="5" s="1"/>
  <c r="H1373" i="5"/>
  <c r="J1373" i="5"/>
  <c r="F1373" i="5"/>
  <c r="I1373" i="5"/>
  <c r="R1373" i="5"/>
  <c r="G1373" i="5"/>
  <c r="E1373" i="5"/>
  <c r="X1373" i="5" s="1"/>
  <c r="I1375" i="5"/>
  <c r="H1375" i="5"/>
  <c r="J1375" i="5"/>
  <c r="F1375" i="5"/>
  <c r="G1375" i="5"/>
  <c r="R1375" i="5"/>
  <c r="E1375" i="5"/>
  <c r="X1375" i="5" s="1"/>
  <c r="G1376" i="5"/>
  <c r="H1376" i="5"/>
  <c r="R1376" i="5"/>
  <c r="F1376" i="5"/>
  <c r="I1376" i="5"/>
  <c r="J1376" i="5"/>
  <c r="E1376" i="5"/>
  <c r="X1376" i="5" s="1"/>
  <c r="I1377" i="5"/>
  <c r="G1377" i="5"/>
  <c r="H1377" i="5"/>
  <c r="R1377" i="5"/>
  <c r="F1377" i="5"/>
  <c r="J1377" i="5"/>
  <c r="E1377" i="5"/>
  <c r="X1377" i="5" s="1"/>
  <c r="H1378" i="5"/>
  <c r="G1378" i="5"/>
  <c r="F1378" i="5"/>
  <c r="J1378" i="5"/>
  <c r="I1378" i="5"/>
  <c r="R1378" i="5"/>
  <c r="E1378" i="5"/>
  <c r="X1378" i="5" s="1"/>
  <c r="H1379" i="5"/>
  <c r="R1379" i="5"/>
  <c r="G1379" i="5"/>
  <c r="J1379" i="5"/>
  <c r="I1379" i="5"/>
  <c r="F1379" i="5"/>
  <c r="E1379" i="5"/>
  <c r="X1379" i="5" s="1"/>
  <c r="R1380" i="5"/>
  <c r="H1380" i="5"/>
  <c r="J1380" i="5"/>
  <c r="F1380" i="5"/>
  <c r="G1380" i="5"/>
  <c r="I1380" i="5"/>
  <c r="E1380" i="5"/>
  <c r="X1380" i="5" s="1"/>
  <c r="G1381" i="5"/>
  <c r="R1381" i="5"/>
  <c r="J1381" i="5"/>
  <c r="I1381" i="5"/>
  <c r="F1381" i="5"/>
  <c r="H1381" i="5"/>
  <c r="E1381" i="5"/>
  <c r="X1381" i="5" s="1"/>
  <c r="F1383" i="5"/>
  <c r="H1383" i="5"/>
  <c r="I1383" i="5"/>
  <c r="G1383" i="5"/>
  <c r="J1383" i="5"/>
  <c r="R1383" i="5"/>
  <c r="E1383" i="5"/>
  <c r="X1383" i="5" s="1"/>
  <c r="F1384" i="5"/>
  <c r="R1384" i="5"/>
  <c r="J1384" i="5"/>
  <c r="G1384" i="5"/>
  <c r="I1384" i="5"/>
  <c r="H1384" i="5"/>
  <c r="E1384" i="5"/>
  <c r="X1384" i="5" s="1"/>
  <c r="J1385" i="5"/>
  <c r="H1385" i="5"/>
  <c r="F1385" i="5"/>
  <c r="G1385" i="5"/>
  <c r="I1385" i="5"/>
  <c r="R1385" i="5"/>
  <c r="E1385" i="5"/>
  <c r="X1385" i="5" s="1"/>
  <c r="I1386" i="5"/>
  <c r="J1386" i="5"/>
  <c r="F1386" i="5"/>
  <c r="H1386" i="5"/>
  <c r="R1386" i="5"/>
  <c r="G1386" i="5"/>
  <c r="E1386" i="5"/>
  <c r="X1386" i="5" s="1"/>
  <c r="I1387" i="5"/>
  <c r="G1387" i="5"/>
  <c r="R1387" i="5"/>
  <c r="H1387" i="5"/>
  <c r="F1387" i="5"/>
  <c r="J1387" i="5"/>
  <c r="E1387" i="5"/>
  <c r="X1387" i="5" s="1"/>
  <c r="H1388" i="5"/>
  <c r="F1388" i="5"/>
  <c r="J1388" i="5"/>
  <c r="R1388" i="5"/>
  <c r="G1388" i="5"/>
  <c r="I1388" i="5"/>
  <c r="E1388" i="5"/>
  <c r="X1388" i="5" s="1"/>
  <c r="R1389" i="5"/>
  <c r="J1389" i="5"/>
  <c r="F1389" i="5"/>
  <c r="G1389" i="5"/>
  <c r="I1389" i="5"/>
  <c r="H1389" i="5"/>
  <c r="E1389" i="5"/>
  <c r="X1389" i="5" s="1"/>
  <c r="F1391" i="5"/>
  <c r="I1391" i="5"/>
  <c r="R1391" i="5"/>
  <c r="G1391" i="5"/>
  <c r="H1391" i="5"/>
  <c r="J1391" i="5"/>
  <c r="E1391" i="5"/>
  <c r="X1391" i="5" s="1"/>
  <c r="R1392" i="5"/>
  <c r="G1392" i="5"/>
  <c r="H1392" i="5"/>
  <c r="I1392" i="5"/>
  <c r="J1392" i="5"/>
  <c r="F1392" i="5"/>
  <c r="E1392" i="5"/>
  <c r="X1392" i="5" s="1"/>
  <c r="J1394" i="5"/>
  <c r="I1394" i="5"/>
  <c r="F1394" i="5"/>
  <c r="G1394" i="5"/>
  <c r="R1394" i="5"/>
  <c r="H1394" i="5"/>
  <c r="E1394" i="5"/>
  <c r="X1394" i="5" s="1"/>
  <c r="I1395" i="5"/>
  <c r="G1395" i="5"/>
  <c r="R1395" i="5"/>
  <c r="J1395" i="5"/>
  <c r="H1395" i="5"/>
  <c r="F1395" i="5"/>
  <c r="E1395" i="5"/>
  <c r="X1395" i="5" s="1"/>
  <c r="F1396" i="5"/>
  <c r="R1396" i="5"/>
  <c r="H1396" i="5"/>
  <c r="G1396" i="5"/>
  <c r="I1396" i="5"/>
  <c r="J1396" i="5"/>
  <c r="E1396" i="5"/>
  <c r="X1396" i="5" s="1"/>
  <c r="G1397" i="5"/>
  <c r="I1397" i="5"/>
  <c r="F1397" i="5"/>
  <c r="R1397" i="5"/>
  <c r="J1397" i="5"/>
  <c r="H1397" i="5"/>
  <c r="E1397" i="5"/>
  <c r="X1397" i="5" s="1"/>
  <c r="J1399" i="5"/>
  <c r="G1399" i="5"/>
  <c r="R1399" i="5"/>
  <c r="F1399" i="5"/>
  <c r="I1399" i="5"/>
  <c r="H1399" i="5"/>
  <c r="E1399" i="5"/>
  <c r="X1399" i="5" s="1"/>
  <c r="R1400" i="5"/>
  <c r="J1400" i="5"/>
  <c r="G1400" i="5"/>
  <c r="F1400" i="5"/>
  <c r="H1400" i="5"/>
  <c r="I1400" i="5"/>
  <c r="E1400" i="5"/>
  <c r="X1400" i="5" s="1"/>
  <c r="H1401" i="5"/>
  <c r="F1401" i="5"/>
  <c r="R1401" i="5"/>
  <c r="J1401" i="5"/>
  <c r="G1401" i="5"/>
  <c r="I1401" i="5"/>
  <c r="E1401" i="5"/>
  <c r="X1401" i="5" s="1"/>
  <c r="I1402" i="5"/>
  <c r="G1402" i="5"/>
  <c r="J1402" i="5"/>
  <c r="F1402" i="5"/>
  <c r="R1402" i="5"/>
  <c r="H1402" i="5"/>
  <c r="E1402" i="5"/>
  <c r="X1402" i="5" s="1"/>
  <c r="R1403" i="5"/>
  <c r="J1403" i="5"/>
  <c r="H1403" i="5"/>
  <c r="G1403" i="5"/>
  <c r="F1403" i="5"/>
  <c r="I1403" i="5"/>
  <c r="E1403" i="5"/>
  <c r="X1403" i="5" s="1"/>
  <c r="F1404" i="5"/>
  <c r="H1404" i="5"/>
  <c r="J1404" i="5"/>
  <c r="I1404" i="5"/>
  <c r="R1404" i="5"/>
  <c r="G1404" i="5"/>
  <c r="E1404" i="5"/>
  <c r="X1404" i="5" s="1"/>
  <c r="G1405" i="5"/>
  <c r="J1405" i="5"/>
  <c r="R1405" i="5"/>
  <c r="F1405" i="5"/>
  <c r="H1405" i="5"/>
  <c r="I1405" i="5"/>
  <c r="E1405" i="5"/>
  <c r="X1405" i="5" s="1"/>
  <c r="I1407" i="5"/>
  <c r="F1407" i="5"/>
  <c r="G1407" i="5"/>
  <c r="J1407" i="5"/>
  <c r="H1407" i="5"/>
  <c r="R1407" i="5"/>
  <c r="E1407" i="5"/>
  <c r="X1407" i="5" s="1"/>
  <c r="I1408" i="5"/>
  <c r="G1408" i="5"/>
  <c r="J1408" i="5"/>
  <c r="H1408" i="5"/>
  <c r="F1408" i="5"/>
  <c r="R1408" i="5"/>
  <c r="E1408" i="5"/>
  <c r="X1408" i="5" s="1"/>
  <c r="R1409" i="5"/>
  <c r="I1409" i="5"/>
  <c r="H1409" i="5"/>
  <c r="F1409" i="5"/>
  <c r="G1409" i="5"/>
  <c r="J1409" i="5"/>
  <c r="E1409" i="5"/>
  <c r="X1409" i="5" s="1"/>
  <c r="H1410" i="5"/>
  <c r="I1410" i="5"/>
  <c r="J1410" i="5"/>
  <c r="R1410" i="5"/>
  <c r="F1410" i="5"/>
  <c r="G1410" i="5"/>
  <c r="E1410" i="5"/>
  <c r="X1410" i="5" s="1"/>
  <c r="G1411" i="5"/>
  <c r="I1411" i="5"/>
  <c r="F1411" i="5"/>
  <c r="R1411" i="5"/>
  <c r="H1411" i="5"/>
  <c r="J1411" i="5"/>
  <c r="E1411" i="5"/>
  <c r="X1411" i="5" s="1"/>
  <c r="H1412" i="5"/>
  <c r="R1412" i="5"/>
  <c r="I1412" i="5"/>
  <c r="J1412" i="5"/>
  <c r="G1412" i="5"/>
  <c r="F1412" i="5"/>
  <c r="E1412" i="5"/>
  <c r="X1412" i="5" s="1"/>
  <c r="H1413" i="5"/>
  <c r="G1413" i="5"/>
  <c r="F1413" i="5"/>
  <c r="R1413" i="5"/>
  <c r="J1413" i="5"/>
  <c r="I1413" i="5"/>
  <c r="E1413" i="5"/>
  <c r="X1413" i="5" s="1"/>
  <c r="G1414" i="5"/>
  <c r="R1414" i="5"/>
  <c r="I1414" i="5"/>
  <c r="J1414" i="5"/>
  <c r="H1414" i="5"/>
  <c r="F1414" i="5"/>
  <c r="E1414" i="5"/>
  <c r="X1414" i="5" s="1"/>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s="1"/>
  <c r="G1418" i="5"/>
  <c r="I1418" i="5"/>
  <c r="F1418" i="5"/>
  <c r="R1418" i="5"/>
  <c r="J1418" i="5"/>
  <c r="H1418" i="5"/>
  <c r="E1418" i="5"/>
  <c r="X1418" i="5" s="1"/>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s="1"/>
  <c r="I1422" i="5"/>
  <c r="G1422" i="5"/>
  <c r="F1422" i="5"/>
  <c r="J1422" i="5"/>
  <c r="R1422" i="5"/>
  <c r="H1422" i="5"/>
  <c r="E1422" i="5"/>
  <c r="X1422" i="5" s="1"/>
  <c r="I1423" i="5"/>
  <c r="H1423" i="5"/>
  <c r="R1423" i="5"/>
  <c r="G1423" i="5"/>
  <c r="F1423" i="5"/>
  <c r="J1423" i="5"/>
  <c r="E1423" i="5"/>
  <c r="X1423" i="5" s="1"/>
  <c r="F1424" i="5"/>
  <c r="G1424" i="5"/>
  <c r="R1424" i="5"/>
  <c r="J1424" i="5"/>
  <c r="I1424" i="5"/>
  <c r="H1424" i="5"/>
  <c r="E1424" i="5"/>
  <c r="X1424" i="5" s="1"/>
  <c r="J1425" i="5"/>
  <c r="H1425" i="5"/>
  <c r="F1425" i="5"/>
  <c r="I1425" i="5"/>
  <c r="R1425" i="5"/>
  <c r="G1425" i="5"/>
  <c r="E1425" i="5"/>
  <c r="X1425" i="5" s="1"/>
  <c r="H1426" i="5"/>
  <c r="I1426" i="5"/>
  <c r="J1426" i="5"/>
  <c r="F1426" i="5"/>
  <c r="R1426" i="5"/>
  <c r="G1426" i="5"/>
  <c r="E1426" i="5"/>
  <c r="X1426" i="5" s="1"/>
  <c r="G1427" i="5"/>
  <c r="F1427" i="5"/>
  <c r="I1427" i="5"/>
  <c r="H1427" i="5"/>
  <c r="J1427" i="5"/>
  <c r="R1427" i="5"/>
  <c r="E1427" i="5"/>
  <c r="X1427" i="5" s="1"/>
  <c r="G1428" i="5"/>
  <c r="F1428" i="5"/>
  <c r="H1428" i="5"/>
  <c r="J1428" i="5"/>
  <c r="R1428" i="5"/>
  <c r="I1428" i="5"/>
  <c r="E1428" i="5"/>
  <c r="X1428" i="5" s="1"/>
  <c r="H1429" i="5"/>
  <c r="F1429" i="5"/>
  <c r="G1429" i="5"/>
  <c r="R1429" i="5"/>
  <c r="I1429" i="5"/>
  <c r="J1429" i="5"/>
  <c r="E1429" i="5"/>
  <c r="X1429" i="5" s="1"/>
  <c r="G1430" i="5"/>
  <c r="F1430" i="5"/>
  <c r="J1430" i="5"/>
  <c r="I1430" i="5"/>
  <c r="R1430" i="5"/>
  <c r="H1430" i="5"/>
  <c r="E1430" i="5"/>
  <c r="X1430" i="5" s="1"/>
  <c r="H1431" i="5"/>
  <c r="G1431" i="5"/>
  <c r="J1431" i="5"/>
  <c r="F1431" i="5"/>
  <c r="I1431" i="5"/>
  <c r="R1431" i="5"/>
  <c r="E1431" i="5"/>
  <c r="X1431" i="5" s="1"/>
  <c r="J1432" i="5"/>
  <c r="I1432" i="5"/>
  <c r="H1432" i="5"/>
  <c r="R1432" i="5"/>
  <c r="G1432" i="5"/>
  <c r="F1432" i="5"/>
  <c r="E1432" i="5"/>
  <c r="X1432" i="5" s="1"/>
  <c r="G1433" i="5"/>
  <c r="F1433" i="5"/>
  <c r="J1433" i="5"/>
  <c r="H1433" i="5"/>
  <c r="I1433" i="5"/>
  <c r="R1433" i="5"/>
  <c r="E1433" i="5"/>
  <c r="X1433" i="5" s="1"/>
  <c r="J1434" i="5"/>
  <c r="H1434" i="5"/>
  <c r="I1434" i="5"/>
  <c r="F1434" i="5"/>
  <c r="G1434" i="5"/>
  <c r="R1434" i="5"/>
  <c r="E1434" i="5"/>
  <c r="X1434" i="5" s="1"/>
  <c r="R1435" i="5"/>
  <c r="G1435" i="5"/>
  <c r="F1435" i="5"/>
  <c r="I1435" i="5"/>
  <c r="J1435" i="5"/>
  <c r="H1435" i="5"/>
  <c r="E1435" i="5"/>
  <c r="X1435" i="5" s="1"/>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s="1"/>
  <c r="I1439" i="5"/>
  <c r="J1439" i="5"/>
  <c r="G1439" i="5"/>
  <c r="H1439" i="5"/>
  <c r="R1439" i="5"/>
  <c r="F1439" i="5"/>
  <c r="E1439" i="5"/>
  <c r="X1439" i="5" s="1"/>
  <c r="J1440" i="5"/>
  <c r="F1440" i="5"/>
  <c r="G1440" i="5"/>
  <c r="I1440" i="5"/>
  <c r="H1440" i="5"/>
  <c r="R1440" i="5"/>
  <c r="E1440" i="5"/>
  <c r="X1440" i="5" s="1"/>
  <c r="G1441" i="5"/>
  <c r="J1441" i="5"/>
  <c r="H1441" i="5"/>
  <c r="I1441" i="5"/>
  <c r="R1441" i="5"/>
  <c r="F1441" i="5"/>
  <c r="E1441" i="5"/>
  <c r="X1441" i="5" s="1"/>
  <c r="I1442" i="5"/>
  <c r="R1442" i="5"/>
  <c r="F1442" i="5"/>
  <c r="G1442" i="5"/>
  <c r="H1442" i="5"/>
  <c r="J1442" i="5"/>
  <c r="E1442" i="5"/>
  <c r="X1442" i="5" s="1"/>
  <c r="F1443" i="5"/>
  <c r="I1443" i="5"/>
  <c r="J1443" i="5"/>
  <c r="G1443" i="5"/>
  <c r="R1443" i="5"/>
  <c r="H1443" i="5"/>
  <c r="E1443" i="5"/>
  <c r="X1443" i="5" s="1"/>
  <c r="G1444" i="5"/>
  <c r="I1444" i="5"/>
  <c r="J1444" i="5"/>
  <c r="H1444" i="5"/>
  <c r="F1444" i="5"/>
  <c r="R1444" i="5"/>
  <c r="E1444" i="5"/>
  <c r="X1444" i="5" s="1"/>
  <c r="R1445" i="5"/>
  <c r="J1445" i="5"/>
  <c r="F1445" i="5"/>
  <c r="H1445" i="5"/>
  <c r="G1445" i="5"/>
  <c r="I1445" i="5"/>
  <c r="E1445" i="5"/>
  <c r="X1445" i="5" s="1"/>
  <c r="R1446" i="5"/>
  <c r="G1446" i="5"/>
  <c r="H1446" i="5"/>
  <c r="I1446" i="5"/>
  <c r="J1446" i="5"/>
  <c r="F1446" i="5"/>
  <c r="E1446" i="5"/>
  <c r="X1446" i="5" s="1"/>
  <c r="G1447" i="5"/>
  <c r="R1447" i="5"/>
  <c r="I1447" i="5"/>
  <c r="F1447" i="5"/>
  <c r="J1447" i="5"/>
  <c r="H1447" i="5"/>
  <c r="E1447" i="5"/>
  <c r="X1447" i="5" s="1"/>
  <c r="J1448" i="5"/>
  <c r="H1448" i="5"/>
  <c r="R1448" i="5"/>
  <c r="G1448" i="5"/>
  <c r="F1448" i="5"/>
  <c r="I1448" i="5"/>
  <c r="E1448" i="5"/>
  <c r="X1448" i="5" s="1"/>
  <c r="G1449" i="5"/>
  <c r="F1449" i="5"/>
  <c r="J1449" i="5"/>
  <c r="H1449" i="5"/>
  <c r="I1449" i="5"/>
  <c r="R1449" i="5"/>
  <c r="E1449" i="5"/>
  <c r="X1449" i="5" s="1"/>
  <c r="F1450" i="5"/>
  <c r="I1450" i="5"/>
  <c r="G1450" i="5"/>
  <c r="J1450" i="5"/>
  <c r="H1450" i="5"/>
  <c r="R1450" i="5"/>
  <c r="E1450" i="5"/>
  <c r="X1450" i="5" s="1"/>
  <c r="H1451" i="5"/>
  <c r="F1451" i="5"/>
  <c r="I1451" i="5"/>
  <c r="R1451" i="5"/>
  <c r="G1451" i="5"/>
  <c r="J1451" i="5"/>
  <c r="E1451" i="5"/>
  <c r="X1451" i="5" s="1"/>
  <c r="I1452" i="5"/>
  <c r="J1452" i="5"/>
  <c r="R1452" i="5"/>
  <c r="F1452" i="5"/>
  <c r="G1452" i="5"/>
  <c r="H1452" i="5"/>
  <c r="E1452" i="5"/>
  <c r="X1452" i="5" s="1"/>
  <c r="F1453" i="5"/>
  <c r="I1453" i="5"/>
  <c r="H1453" i="5"/>
  <c r="G1453" i="5"/>
  <c r="J1453" i="5"/>
  <c r="R1453" i="5"/>
  <c r="E1453" i="5"/>
  <c r="X1453" i="5" s="1"/>
  <c r="H1454" i="5"/>
  <c r="G1454" i="5"/>
  <c r="J1454" i="5"/>
  <c r="F1454" i="5"/>
  <c r="I1454" i="5"/>
  <c r="R1454" i="5"/>
  <c r="E1454" i="5"/>
  <c r="X1454" i="5" s="1"/>
  <c r="J1455" i="5"/>
  <c r="G1455" i="5"/>
  <c r="F1455" i="5"/>
  <c r="H1455" i="5"/>
  <c r="I1455" i="5"/>
  <c r="R1455" i="5"/>
  <c r="E1455" i="5"/>
  <c r="X1455" i="5" s="1"/>
  <c r="R1456" i="5"/>
  <c r="I1456" i="5"/>
  <c r="J1456" i="5"/>
  <c r="G1456" i="5"/>
  <c r="H1456" i="5"/>
  <c r="F1456" i="5"/>
  <c r="E1456" i="5"/>
  <c r="X1456" i="5" s="1"/>
  <c r="G1457" i="5"/>
  <c r="I1457" i="5"/>
  <c r="F1457" i="5"/>
  <c r="R1457" i="5"/>
  <c r="J1457" i="5"/>
  <c r="H1457" i="5"/>
  <c r="E1457" i="5"/>
  <c r="X1457" i="5" s="1"/>
  <c r="F1458" i="5"/>
  <c r="I1458" i="5"/>
  <c r="H1458" i="5"/>
  <c r="G1458" i="5"/>
  <c r="R1458" i="5"/>
  <c r="J1458" i="5"/>
  <c r="E1458" i="5"/>
  <c r="X1458" i="5" s="1"/>
  <c r="F1459" i="5"/>
  <c r="J1459" i="5"/>
  <c r="H1459" i="5"/>
  <c r="R1459" i="5"/>
  <c r="I1459" i="5"/>
  <c r="G1459" i="5"/>
  <c r="E1459" i="5"/>
  <c r="X1459" i="5" s="1"/>
  <c r="R1460" i="5"/>
  <c r="F1460" i="5"/>
  <c r="I1460" i="5"/>
  <c r="G1460" i="5"/>
  <c r="J1460" i="5"/>
  <c r="H1460" i="5"/>
  <c r="E1460" i="5"/>
  <c r="X1460" i="5" s="1"/>
  <c r="G1461" i="5"/>
  <c r="J1461" i="5"/>
  <c r="R1461" i="5"/>
  <c r="H1461" i="5"/>
  <c r="I1461" i="5"/>
  <c r="F1461" i="5"/>
  <c r="E1461" i="5"/>
  <c r="X1461" i="5" s="1"/>
  <c r="G1462" i="5"/>
  <c r="H1462" i="5"/>
  <c r="F1462" i="5"/>
  <c r="R1462" i="5"/>
  <c r="I1462" i="5"/>
  <c r="J1462" i="5"/>
  <c r="E1462" i="5"/>
  <c r="X1462" i="5" s="1"/>
  <c r="G1463" i="5"/>
  <c r="J1463" i="5"/>
  <c r="R1463" i="5"/>
  <c r="H1463" i="5"/>
  <c r="I1463" i="5"/>
  <c r="F1463" i="5"/>
  <c r="E1463" i="5"/>
  <c r="X1463" i="5" s="1"/>
  <c r="J1464" i="5"/>
  <c r="I1464" i="5"/>
  <c r="G1464" i="5"/>
  <c r="H1464" i="5"/>
  <c r="R1464" i="5"/>
  <c r="F1464" i="5"/>
  <c r="E1464" i="5"/>
  <c r="X1464" i="5" s="1"/>
  <c r="R1465" i="5"/>
  <c r="J1465" i="5"/>
  <c r="H1465" i="5"/>
  <c r="G1465" i="5"/>
  <c r="I1465" i="5"/>
  <c r="F1465" i="5"/>
  <c r="E1465" i="5"/>
  <c r="X1465" i="5" s="1"/>
  <c r="I1466" i="5"/>
  <c r="G1466" i="5"/>
  <c r="H1466" i="5"/>
  <c r="F1466" i="5"/>
  <c r="R1466" i="5"/>
  <c r="J1466" i="5"/>
  <c r="E1466" i="5"/>
  <c r="X1466" i="5" s="1"/>
  <c r="H1467" i="5"/>
  <c r="F1467" i="5"/>
  <c r="G1467" i="5"/>
  <c r="I1467" i="5"/>
  <c r="J1467" i="5"/>
  <c r="R1467" i="5"/>
  <c r="E1467" i="5"/>
  <c r="X1467" i="5" s="1"/>
  <c r="F1468" i="5"/>
  <c r="I1468" i="5"/>
  <c r="H1468" i="5"/>
  <c r="J1468" i="5"/>
  <c r="R1468" i="5"/>
  <c r="G1468" i="5"/>
  <c r="E1468" i="5"/>
  <c r="X1468" i="5" s="1"/>
  <c r="J1469" i="5"/>
  <c r="F1469" i="5"/>
  <c r="I1469" i="5"/>
  <c r="G1469" i="5"/>
  <c r="R1469" i="5"/>
  <c r="H1469" i="5"/>
  <c r="E1469" i="5"/>
  <c r="X1469" i="5" s="1"/>
  <c r="H1471" i="5"/>
  <c r="R1471" i="5"/>
  <c r="J1471" i="5"/>
  <c r="G1471" i="5"/>
  <c r="F1471" i="5"/>
  <c r="I1471" i="5"/>
  <c r="E1471" i="5"/>
  <c r="X1471" i="5" s="1"/>
  <c r="H1472" i="5"/>
  <c r="F1472" i="5"/>
  <c r="I1472" i="5"/>
  <c r="J1472" i="5"/>
  <c r="G1472" i="5"/>
  <c r="R1472" i="5"/>
  <c r="E1472" i="5"/>
  <c r="X1472" i="5" s="1"/>
  <c r="F1473" i="5"/>
  <c r="J1473" i="5"/>
  <c r="H1473" i="5"/>
  <c r="R1473" i="5"/>
  <c r="G1473" i="5"/>
  <c r="I1473" i="5"/>
  <c r="E1473" i="5"/>
  <c r="X1473" i="5" s="1"/>
  <c r="F1474" i="5"/>
  <c r="J1474" i="5"/>
  <c r="H1474" i="5"/>
  <c r="G1474" i="5"/>
  <c r="I1474" i="5"/>
  <c r="R1474" i="5"/>
  <c r="E1474" i="5"/>
  <c r="X1474" i="5" s="1"/>
  <c r="I1475" i="5"/>
  <c r="G1475" i="5"/>
  <c r="J1475" i="5"/>
  <c r="H1475" i="5"/>
  <c r="F1475" i="5"/>
  <c r="R1475" i="5"/>
  <c r="E1475" i="5"/>
  <c r="X1475" i="5" s="1"/>
  <c r="J1476" i="5"/>
  <c r="I1476" i="5"/>
  <c r="F1476" i="5"/>
  <c r="R1476" i="5"/>
  <c r="G1476" i="5"/>
  <c r="H1476" i="5"/>
  <c r="E1476" i="5"/>
  <c r="X1476" i="5" s="1"/>
  <c r="I1477" i="5"/>
  <c r="F1477" i="5"/>
  <c r="H1477" i="5"/>
  <c r="J1477" i="5"/>
  <c r="R1477" i="5"/>
  <c r="G1477" i="5"/>
  <c r="E1477" i="5"/>
  <c r="X1477" i="5" s="1"/>
  <c r="G1479" i="5"/>
  <c r="J1479" i="5"/>
  <c r="I1479" i="5"/>
  <c r="R1479" i="5"/>
  <c r="F1479" i="5"/>
  <c r="H1479" i="5"/>
  <c r="E1479" i="5"/>
  <c r="X1479" i="5" s="1"/>
  <c r="F1480" i="5"/>
  <c r="G1480" i="5"/>
  <c r="R1480" i="5"/>
  <c r="I1480" i="5"/>
  <c r="H1480" i="5"/>
  <c r="J1480" i="5"/>
  <c r="E1480" i="5"/>
  <c r="X1480" i="5" s="1"/>
  <c r="I1481" i="5"/>
  <c r="H1481" i="5"/>
  <c r="R1481" i="5"/>
  <c r="G1481" i="5"/>
  <c r="F1481" i="5"/>
  <c r="J1481" i="5"/>
  <c r="E1481" i="5"/>
  <c r="X1481" i="5" s="1"/>
  <c r="I1482" i="5"/>
  <c r="G1482" i="5"/>
  <c r="R1482" i="5"/>
  <c r="H1482" i="5"/>
  <c r="J1482" i="5"/>
  <c r="F1482" i="5"/>
  <c r="E1482" i="5"/>
  <c r="X1482" i="5" s="1"/>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I1486" i="5"/>
  <c r="G1486" i="5"/>
  <c r="R1486" i="5"/>
  <c r="F1486" i="5"/>
  <c r="J1486" i="5"/>
  <c r="E1486" i="5"/>
  <c r="X1486" i="5" s="1"/>
  <c r="F1487" i="5"/>
  <c r="G1487" i="5"/>
  <c r="J1487" i="5"/>
  <c r="I1487" i="5"/>
  <c r="H1487" i="5"/>
  <c r="R1487" i="5"/>
  <c r="E1487" i="5"/>
  <c r="X1487" i="5" s="1"/>
  <c r="I1488" i="5"/>
  <c r="F1488" i="5"/>
  <c r="G1488" i="5"/>
  <c r="R1488" i="5"/>
  <c r="J1488" i="5"/>
  <c r="H1488" i="5"/>
  <c r="E1488" i="5"/>
  <c r="X1488" i="5" s="1"/>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s="1"/>
  <c r="I1493" i="5"/>
  <c r="H1493" i="5"/>
  <c r="R1493" i="5"/>
  <c r="G1493" i="5"/>
  <c r="J1493" i="5"/>
  <c r="F1493" i="5"/>
  <c r="E1493" i="5"/>
  <c r="X1493" i="5" s="1"/>
  <c r="G1495" i="5"/>
  <c r="I1495" i="5"/>
  <c r="H1495" i="5"/>
  <c r="J1495" i="5"/>
  <c r="F1495" i="5"/>
  <c r="R1495" i="5"/>
  <c r="E1495" i="5"/>
  <c r="X1495" i="5" s="1"/>
  <c r="F1496" i="5"/>
  <c r="R1496" i="5"/>
  <c r="H1496" i="5"/>
  <c r="J1496" i="5"/>
  <c r="G1496" i="5"/>
  <c r="I1496" i="5"/>
  <c r="E1496" i="5"/>
  <c r="X1496" i="5" s="1"/>
  <c r="J1497" i="5"/>
  <c r="H1497" i="5"/>
  <c r="F1497" i="5"/>
  <c r="I1497" i="5"/>
  <c r="G1497" i="5"/>
  <c r="R1497" i="5"/>
  <c r="E1497" i="5"/>
  <c r="X1497" i="5" s="1"/>
  <c r="J1498" i="5"/>
  <c r="F1498" i="5"/>
  <c r="I1498" i="5"/>
  <c r="G1498" i="5"/>
  <c r="R1498" i="5"/>
  <c r="H1498" i="5"/>
  <c r="E1498" i="5"/>
  <c r="X1498" i="5" s="1"/>
  <c r="G1499" i="5"/>
  <c r="J1499" i="5"/>
  <c r="H1499" i="5"/>
  <c r="F1499" i="5"/>
  <c r="I1499" i="5"/>
  <c r="R1499" i="5"/>
  <c r="E1499" i="5"/>
  <c r="X1499" i="5" s="1"/>
  <c r="G1500" i="5"/>
  <c r="J1500" i="5"/>
  <c r="F1500" i="5"/>
  <c r="R1500" i="5"/>
  <c r="I1500" i="5"/>
  <c r="H1500" i="5"/>
  <c r="E1500" i="5"/>
  <c r="X1500" i="5" s="1"/>
  <c r="G1501" i="5"/>
  <c r="F1501" i="5"/>
  <c r="J1501" i="5"/>
  <c r="H1501" i="5"/>
  <c r="I1501" i="5"/>
  <c r="R1501" i="5"/>
  <c r="E1501" i="5"/>
  <c r="X1501" i="5" s="1"/>
  <c r="G1503" i="5"/>
  <c r="H1503" i="5"/>
  <c r="J1503" i="5"/>
  <c r="F1503" i="5"/>
  <c r="R1503" i="5"/>
  <c r="I1503" i="5"/>
  <c r="E1503" i="5"/>
  <c r="X1503" i="5" s="1"/>
  <c r="I1504" i="5"/>
  <c r="F1504" i="5"/>
  <c r="G1504" i="5"/>
  <c r="R1504" i="5"/>
  <c r="H1504" i="5"/>
  <c r="J1504" i="5"/>
  <c r="E1504" i="5"/>
  <c r="X1504" i="5" s="1"/>
  <c r="R1506" i="5"/>
  <c r="I1506" i="5"/>
  <c r="H1506" i="5"/>
  <c r="G1506" i="5"/>
  <c r="J1506" i="5"/>
  <c r="F1506" i="5"/>
  <c r="E1506" i="5"/>
  <c r="X1506" i="5" s="1"/>
  <c r="J1507" i="5"/>
  <c r="F1507" i="5"/>
  <c r="I1507" i="5"/>
  <c r="G1507" i="5"/>
  <c r="H1507" i="5"/>
  <c r="R1507" i="5"/>
  <c r="E1507" i="5"/>
  <c r="X1507" i="5" s="1"/>
  <c r="J1508" i="5"/>
  <c r="R1508" i="5"/>
  <c r="H1508" i="5"/>
  <c r="F1508" i="5"/>
  <c r="I1508" i="5"/>
  <c r="G1508" i="5"/>
  <c r="E1508" i="5"/>
  <c r="X1508" i="5" s="1"/>
  <c r="G1509" i="5"/>
  <c r="R1509" i="5"/>
  <c r="J1509" i="5"/>
  <c r="F1509" i="5"/>
  <c r="H1509" i="5"/>
  <c r="I1509" i="5"/>
  <c r="E1509" i="5"/>
  <c r="X1509" i="5" s="1"/>
  <c r="R1510" i="5"/>
  <c r="H1510" i="5"/>
  <c r="G1510" i="5"/>
  <c r="I1510" i="5"/>
  <c r="F1510" i="5"/>
  <c r="J1510" i="5"/>
  <c r="E1510" i="5"/>
  <c r="X1510" i="5" s="1"/>
  <c r="I1511" i="5"/>
  <c r="H1511" i="5"/>
  <c r="R1511" i="5"/>
  <c r="G1511" i="5"/>
  <c r="F1511" i="5"/>
  <c r="J1511" i="5"/>
  <c r="E1511" i="5"/>
  <c r="X1511" i="5" s="1"/>
  <c r="H1512" i="5"/>
  <c r="R1512" i="5"/>
  <c r="I1512" i="5"/>
  <c r="G1512" i="5"/>
  <c r="F1512" i="5"/>
  <c r="J1512" i="5"/>
  <c r="E1512" i="5"/>
  <c r="X1512" i="5" s="1"/>
  <c r="J1513" i="5"/>
  <c r="F1513" i="5"/>
  <c r="H1513" i="5"/>
  <c r="G1513" i="5"/>
  <c r="I1513" i="5"/>
  <c r="E1513" i="5"/>
  <c r="X1513" i="5" s="1"/>
  <c r="R1513" i="5"/>
  <c r="G1514" i="5"/>
  <c r="H1514" i="5"/>
  <c r="J1514" i="5"/>
  <c r="F1514" i="5"/>
  <c r="I1514" i="5"/>
  <c r="R1514" i="5"/>
  <c r="E1514" i="5"/>
  <c r="X1514" i="5" s="1"/>
  <c r="H1515" i="5"/>
  <c r="J1515" i="5"/>
  <c r="R1515" i="5"/>
  <c r="G1515" i="5"/>
  <c r="I1515" i="5"/>
  <c r="F1515" i="5"/>
  <c r="E1515" i="5"/>
  <c r="X1515" i="5" s="1"/>
  <c r="H1516" i="5"/>
  <c r="J1516" i="5"/>
  <c r="G1516" i="5"/>
  <c r="E1516" i="5"/>
  <c r="X1516" i="5" s="1"/>
  <c r="I1516" i="5"/>
  <c r="F1516" i="5"/>
  <c r="R1516" i="5"/>
  <c r="R1517" i="5"/>
  <c r="H1517" i="5"/>
  <c r="E1517" i="5"/>
  <c r="X1517" i="5" s="1"/>
  <c r="F1517" i="5"/>
  <c r="G1517" i="5"/>
  <c r="J1517" i="5"/>
  <c r="I1517" i="5"/>
  <c r="R1519" i="5"/>
  <c r="I1519" i="5"/>
  <c r="E1519" i="5"/>
  <c r="X1519" i="5" s="1"/>
  <c r="G1519" i="5"/>
  <c r="J1519" i="5"/>
  <c r="F1519" i="5"/>
  <c r="H1519" i="5"/>
  <c r="R1520" i="5"/>
  <c r="H1520" i="5"/>
  <c r="F1520" i="5"/>
  <c r="G1520" i="5"/>
  <c r="I1520" i="5"/>
  <c r="J1520" i="5"/>
  <c r="E1520" i="5"/>
  <c r="X1520" i="5" s="1"/>
  <c r="J1521" i="5"/>
  <c r="H1521" i="5"/>
  <c r="I1521" i="5"/>
  <c r="E1521" i="5"/>
  <c r="X1521" i="5" s="1"/>
  <c r="F1521" i="5"/>
  <c r="R1521" i="5"/>
  <c r="G1521" i="5"/>
  <c r="I1522" i="5"/>
  <c r="H1522" i="5"/>
  <c r="F1522" i="5"/>
  <c r="E1522" i="5"/>
  <c r="X1522" i="5" s="1"/>
  <c r="R1522" i="5"/>
  <c r="J1522" i="5"/>
  <c r="G1522" i="5"/>
  <c r="G1523" i="5"/>
  <c r="H1523" i="5"/>
  <c r="R1523" i="5"/>
  <c r="I1523" i="5"/>
  <c r="J1523" i="5"/>
  <c r="F1523" i="5"/>
  <c r="E1523" i="5"/>
  <c r="X1523" i="5" s="1"/>
  <c r="E1524" i="5"/>
  <c r="X1524" i="5" s="1"/>
  <c r="I1524" i="5"/>
  <c r="R1524" i="5"/>
  <c r="J1524" i="5"/>
  <c r="G1524" i="5"/>
  <c r="F1524" i="5"/>
  <c r="H1524" i="5"/>
  <c r="R1525" i="5"/>
  <c r="H1525" i="5"/>
  <c r="E1525" i="5"/>
  <c r="X1525" i="5" s="1"/>
  <c r="I1525" i="5"/>
  <c r="G1525" i="5"/>
  <c r="J1525" i="5"/>
  <c r="F1525" i="5"/>
  <c r="G1526" i="5"/>
  <c r="E1526" i="5"/>
  <c r="X1526" i="5" s="1"/>
  <c r="J1526" i="5"/>
  <c r="I1526" i="5"/>
  <c r="F1526" i="5"/>
  <c r="H1526" i="5"/>
  <c r="R1526" i="5"/>
  <c r="R1527" i="5"/>
  <c r="I1527" i="5"/>
  <c r="H1527" i="5"/>
  <c r="G1527" i="5"/>
  <c r="F1527" i="5"/>
  <c r="J1527" i="5"/>
  <c r="E1527" i="5"/>
  <c r="X1527" i="5" s="1"/>
  <c r="J1528" i="5"/>
  <c r="R1528" i="5"/>
  <c r="G1528" i="5"/>
  <c r="I1528" i="5"/>
  <c r="H1528" i="5"/>
  <c r="F1528" i="5"/>
  <c r="E1528" i="5"/>
  <c r="X1528" i="5" s="1"/>
  <c r="E1529" i="5"/>
  <c r="X1529" i="5" s="1"/>
  <c r="H1529" i="5"/>
  <c r="R1529" i="5"/>
  <c r="J1529" i="5"/>
  <c r="F1529" i="5"/>
  <c r="I1529" i="5"/>
  <c r="G1529" i="5"/>
  <c r="J1530" i="5"/>
  <c r="F1530" i="5"/>
  <c r="G1530" i="5"/>
  <c r="E1530" i="5"/>
  <c r="X1530" i="5" s="1"/>
  <c r="H1530" i="5"/>
  <c r="R1530" i="5"/>
  <c r="I1530" i="5"/>
  <c r="J1531" i="5"/>
  <c r="G1531" i="5"/>
  <c r="F1531" i="5"/>
  <c r="I1531" i="5"/>
  <c r="R1531" i="5"/>
  <c r="H1531" i="5"/>
  <c r="E1531" i="5"/>
  <c r="X1531" i="5" s="1"/>
  <c r="G1532" i="5"/>
  <c r="J1532" i="5"/>
  <c r="R1532" i="5"/>
  <c r="I1532" i="5"/>
  <c r="F1532" i="5"/>
  <c r="H1532" i="5"/>
  <c r="E1532" i="5"/>
  <c r="X1532" i="5" s="1"/>
  <c r="I1533" i="5"/>
  <c r="G1533" i="5"/>
  <c r="J1533" i="5"/>
  <c r="R1533" i="5"/>
  <c r="F1533" i="5"/>
  <c r="H1533" i="5"/>
  <c r="E1533" i="5"/>
  <c r="X1533" i="5" s="1"/>
  <c r="E1534" i="5"/>
  <c r="X1534" i="5" s="1"/>
  <c r="I1534" i="5"/>
  <c r="F1534" i="5"/>
  <c r="H1534" i="5"/>
  <c r="J1534" i="5"/>
  <c r="R1534" i="5"/>
  <c r="G1534" i="5"/>
  <c r="H1535" i="5"/>
  <c r="R1535" i="5"/>
  <c r="F1535" i="5"/>
  <c r="J1535" i="5"/>
  <c r="I1535" i="5"/>
  <c r="G1535" i="5"/>
  <c r="E1535" i="5"/>
  <c r="X1535" i="5" s="1"/>
  <c r="G1536" i="5"/>
  <c r="I1536" i="5"/>
  <c r="F1536" i="5"/>
  <c r="R1536" i="5"/>
  <c r="H1536" i="5"/>
  <c r="J1536" i="5"/>
  <c r="E1536" i="5"/>
  <c r="X1536" i="5" s="1"/>
  <c r="G1537" i="5"/>
  <c r="R1537" i="5"/>
  <c r="J1537" i="5"/>
  <c r="F1537" i="5"/>
  <c r="H1537" i="5"/>
  <c r="I1537" i="5"/>
  <c r="E1537" i="5"/>
  <c r="X1537" i="5" s="1"/>
  <c r="F1538" i="5"/>
  <c r="G1538" i="5"/>
  <c r="H1538" i="5"/>
  <c r="J1538" i="5"/>
  <c r="E1538" i="5"/>
  <c r="X1538" i="5" s="1"/>
  <c r="R1538" i="5"/>
  <c r="I1538" i="5"/>
  <c r="J1539" i="5"/>
  <c r="G1539" i="5"/>
  <c r="H1539" i="5"/>
  <c r="I1539" i="5"/>
  <c r="F1539" i="5"/>
  <c r="R1539" i="5"/>
  <c r="E1539" i="5"/>
  <c r="X1539" i="5" s="1"/>
  <c r="R1540" i="5"/>
  <c r="G1540" i="5"/>
  <c r="F1540" i="5"/>
  <c r="E1540" i="5"/>
  <c r="X1540" i="5" s="1"/>
  <c r="H1540" i="5"/>
  <c r="I1540" i="5"/>
  <c r="J1540" i="5"/>
  <c r="I1541" i="5"/>
  <c r="J1541" i="5"/>
  <c r="E1541" i="5"/>
  <c r="X1541" i="5" s="1"/>
  <c r="F1541" i="5"/>
  <c r="G1541" i="5"/>
  <c r="R1541" i="5"/>
  <c r="H1541" i="5"/>
  <c r="G1542" i="5"/>
  <c r="J1542" i="5"/>
  <c r="R1542" i="5"/>
  <c r="F1542" i="5"/>
  <c r="H1542" i="5"/>
  <c r="I1542" i="5"/>
  <c r="E1542" i="5"/>
  <c r="X1542" i="5" s="1"/>
  <c r="F1543" i="5"/>
  <c r="J1543" i="5"/>
  <c r="I1543" i="5"/>
  <c r="R1543" i="5"/>
  <c r="G1543" i="5"/>
  <c r="E1543" i="5"/>
  <c r="X1543" i="5" s="1"/>
  <c r="H1543" i="5"/>
  <c r="F1544" i="5"/>
  <c r="I1544" i="5"/>
  <c r="J1544" i="5"/>
  <c r="H1544" i="5"/>
  <c r="E1544" i="5"/>
  <c r="X1544" i="5" s="1"/>
  <c r="G1544" i="5"/>
  <c r="R1544" i="5"/>
  <c r="E1545" i="5"/>
  <c r="X1545" i="5" s="1"/>
  <c r="J1545" i="5"/>
  <c r="F1545" i="5"/>
  <c r="R1545" i="5"/>
  <c r="H1545" i="5"/>
  <c r="I1545" i="5"/>
  <c r="G1545" i="5"/>
  <c r="J1546" i="5"/>
  <c r="G1546" i="5"/>
  <c r="I1546" i="5"/>
  <c r="R1546" i="5"/>
  <c r="F1546" i="5"/>
  <c r="H1546" i="5"/>
  <c r="E1546" i="5"/>
  <c r="X1546" i="5" s="1"/>
  <c r="R1547" i="5"/>
  <c r="J1547" i="5"/>
  <c r="G1547" i="5"/>
  <c r="E1547" i="5"/>
  <c r="X1547" i="5" s="1"/>
  <c r="H1547" i="5"/>
  <c r="I1547" i="5"/>
  <c r="F1547" i="5"/>
  <c r="H1548" i="5"/>
  <c r="F1548" i="5"/>
  <c r="R1548" i="5"/>
  <c r="G1548" i="5"/>
  <c r="E1548" i="5"/>
  <c r="X1548" i="5" s="1"/>
  <c r="I1548" i="5"/>
  <c r="J1548" i="5"/>
  <c r="R1549" i="5"/>
  <c r="H1549" i="5"/>
  <c r="E1549" i="5"/>
  <c r="X1549" i="5" s="1"/>
  <c r="J1549" i="5"/>
  <c r="G1549" i="5"/>
  <c r="F1549" i="5"/>
  <c r="I1549" i="5"/>
  <c r="H1550" i="5"/>
  <c r="E1550" i="5"/>
  <c r="X1550" i="5" s="1"/>
  <c r="F1550" i="5"/>
  <c r="I1550" i="5"/>
  <c r="G1550" i="5"/>
  <c r="R1550" i="5"/>
  <c r="J1550" i="5"/>
  <c r="J1551" i="5"/>
  <c r="R1551" i="5"/>
  <c r="G1551" i="5"/>
  <c r="F1551" i="5"/>
  <c r="E1551" i="5"/>
  <c r="X1551" i="5" s="1"/>
  <c r="H1551" i="5"/>
  <c r="I1551" i="5"/>
  <c r="R1552" i="5"/>
  <c r="G1552" i="5"/>
  <c r="J1552" i="5"/>
  <c r="H1552" i="5"/>
  <c r="E1552" i="5"/>
  <c r="X1552" i="5" s="1"/>
  <c r="I1552" i="5"/>
  <c r="F1552" i="5"/>
  <c r="E1553" i="5"/>
  <c r="X1553" i="5" s="1"/>
  <c r="G1553" i="5"/>
  <c r="J1553" i="5"/>
  <c r="R1553" i="5"/>
  <c r="H1553" i="5"/>
  <c r="I1553" i="5"/>
  <c r="F1553" i="5"/>
  <c r="F1554" i="5"/>
  <c r="G1554" i="5"/>
  <c r="H1554" i="5"/>
  <c r="I1554" i="5"/>
  <c r="R1554" i="5"/>
  <c r="J1554" i="5"/>
  <c r="E1554" i="5"/>
  <c r="X1554" i="5" s="1"/>
  <c r="G1555" i="5"/>
  <c r="I1555" i="5"/>
  <c r="E1555" i="5"/>
  <c r="X1555" i="5" s="1"/>
  <c r="J1555" i="5"/>
  <c r="R1555" i="5"/>
  <c r="F1555" i="5"/>
  <c r="H1555" i="5"/>
  <c r="J1556" i="5"/>
  <c r="G1556" i="5"/>
  <c r="R1556" i="5"/>
  <c r="I1556" i="5"/>
  <c r="F1556" i="5"/>
  <c r="H1556" i="5"/>
  <c r="E1556" i="5"/>
  <c r="X1556" i="5" s="1"/>
  <c r="G1557" i="5"/>
  <c r="J1557" i="5"/>
  <c r="H1557" i="5"/>
  <c r="R1557" i="5"/>
  <c r="E1557" i="5"/>
  <c r="X1557" i="5" s="1"/>
  <c r="F1557" i="5"/>
  <c r="I1557" i="5"/>
  <c r="F1558" i="5"/>
  <c r="G1558" i="5"/>
  <c r="E1558" i="5"/>
  <c r="X1558" i="5" s="1"/>
  <c r="I1558" i="5"/>
  <c r="R1558" i="5"/>
  <c r="J1558" i="5"/>
  <c r="H1558" i="5"/>
  <c r="R1559" i="5"/>
  <c r="H1559" i="5"/>
  <c r="J1559" i="5"/>
  <c r="F1559" i="5"/>
  <c r="G1559" i="5"/>
  <c r="I1559" i="5"/>
  <c r="E1559" i="5"/>
  <c r="X1559" i="5" s="1"/>
  <c r="F1560" i="5"/>
  <c r="G1560" i="5"/>
  <c r="E1560" i="5"/>
  <c r="X1560" i="5" s="1"/>
  <c r="H1560" i="5"/>
  <c r="R1560" i="5"/>
  <c r="I1560" i="5"/>
  <c r="J1560" i="5"/>
  <c r="I1561" i="5"/>
  <c r="H1561" i="5"/>
  <c r="G1561" i="5"/>
  <c r="E1561" i="5"/>
  <c r="X1561" i="5" s="1"/>
  <c r="R1561" i="5"/>
  <c r="F1561" i="5"/>
  <c r="J1561" i="5"/>
  <c r="F1562" i="5"/>
  <c r="J1562" i="5"/>
  <c r="H1562" i="5"/>
  <c r="I1562" i="5"/>
  <c r="R1562" i="5"/>
  <c r="G1562" i="5"/>
  <c r="E1562" i="5"/>
  <c r="X1562" i="5" s="1"/>
  <c r="H1563" i="5"/>
  <c r="J1563" i="5"/>
  <c r="E1563" i="5"/>
  <c r="X1563" i="5" s="1"/>
  <c r="I1563" i="5"/>
  <c r="F1563" i="5"/>
  <c r="R1563" i="5"/>
  <c r="G1563" i="5"/>
  <c r="H1564" i="5"/>
  <c r="R1564" i="5"/>
  <c r="E1564" i="5"/>
  <c r="X1564" i="5" s="1"/>
  <c r="I1564" i="5"/>
  <c r="G1564" i="5"/>
  <c r="F1564" i="5"/>
  <c r="J1564" i="5"/>
  <c r="F1565" i="5"/>
  <c r="H1565" i="5"/>
  <c r="E1565" i="5"/>
  <c r="X1565" i="5" s="1"/>
  <c r="J1565" i="5"/>
  <c r="G1565" i="5"/>
  <c r="I1565" i="5"/>
  <c r="R1565" i="5"/>
  <c r="R1566" i="5"/>
  <c r="E1566" i="5"/>
  <c r="X1566" i="5" s="1"/>
  <c r="F1566" i="5"/>
  <c r="I1566" i="5"/>
  <c r="G1566" i="5"/>
  <c r="H1566" i="5"/>
  <c r="J1566" i="5"/>
  <c r="H1567" i="5"/>
  <c r="E1567" i="5"/>
  <c r="X1567" i="5" s="1"/>
  <c r="R1567" i="5"/>
  <c r="I1567" i="5"/>
  <c r="G1567" i="5"/>
  <c r="J1567" i="5"/>
  <c r="F1567" i="5"/>
  <c r="F1568" i="5"/>
  <c r="I1568" i="5"/>
  <c r="H1568" i="5"/>
  <c r="E1568" i="5"/>
  <c r="X1568" i="5" s="1"/>
  <c r="G1568" i="5"/>
  <c r="J1568" i="5"/>
  <c r="R1568" i="5"/>
  <c r="F1569" i="5"/>
  <c r="I1569" i="5"/>
  <c r="H1569" i="5"/>
  <c r="E1569" i="5"/>
  <c r="X1569" i="5" s="1"/>
  <c r="J1569" i="5"/>
  <c r="R1569" i="5"/>
  <c r="G1569" i="5"/>
  <c r="H1570" i="5"/>
  <c r="J1570" i="5"/>
  <c r="I1570" i="5"/>
  <c r="F1570" i="5"/>
  <c r="R1570" i="5"/>
  <c r="G1570" i="5"/>
  <c r="E1570" i="5"/>
  <c r="X1570" i="5" s="1"/>
  <c r="J1571" i="5"/>
  <c r="E1571" i="5"/>
  <c r="X1571" i="5" s="1"/>
  <c r="F1571" i="5"/>
  <c r="I1571" i="5"/>
  <c r="G1571" i="5"/>
  <c r="R1571" i="5"/>
  <c r="H1571" i="5"/>
  <c r="E1572" i="5"/>
  <c r="X1572" i="5" s="1"/>
  <c r="F1572" i="5"/>
  <c r="I1572" i="5"/>
  <c r="J1572" i="5"/>
  <c r="H1572" i="5"/>
  <c r="G1572" i="5"/>
  <c r="R1572" i="5"/>
  <c r="F1573" i="5"/>
  <c r="H1573" i="5"/>
  <c r="R1573" i="5"/>
  <c r="J1573" i="5"/>
  <c r="G1573" i="5"/>
  <c r="I1573" i="5"/>
  <c r="E1573" i="5"/>
  <c r="X1573" i="5" s="1"/>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s="1"/>
  <c r="E1578" i="5"/>
  <c r="X1578" i="5" s="1"/>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G1583" i="5"/>
  <c r="I1583" i="5"/>
  <c r="E1583" i="5"/>
  <c r="X1583" i="5" s="1"/>
  <c r="H1583" i="5"/>
  <c r="R1583" i="5"/>
  <c r="J1584" i="5"/>
  <c r="F1584" i="5"/>
  <c r="I1584" i="5"/>
  <c r="E1584" i="5"/>
  <c r="X1584" i="5" s="1"/>
  <c r="R1584" i="5"/>
  <c r="G1584" i="5"/>
  <c r="H1584" i="5"/>
  <c r="G1585" i="5"/>
  <c r="J1585" i="5"/>
  <c r="R1585" i="5"/>
  <c r="H1585" i="5"/>
  <c r="I1585" i="5"/>
  <c r="F1585" i="5"/>
  <c r="E1585" i="5"/>
  <c r="X1585" i="5" s="1"/>
  <c r="R1586" i="5"/>
  <c r="F1586" i="5"/>
  <c r="J1586" i="5"/>
  <c r="I1586" i="5"/>
  <c r="H1586" i="5"/>
  <c r="E1586" i="5"/>
  <c r="X1586" i="5" s="1"/>
  <c r="G1586" i="5"/>
  <c r="J1587" i="5"/>
  <c r="R1587" i="5"/>
  <c r="I1587" i="5"/>
  <c r="G1587" i="5"/>
  <c r="E1587" i="5"/>
  <c r="X1587" i="5" s="1"/>
  <c r="H1587" i="5"/>
  <c r="F1587" i="5"/>
  <c r="J1588" i="5"/>
  <c r="I1588" i="5"/>
  <c r="H1588" i="5"/>
  <c r="E1588" i="5"/>
  <c r="X1588" i="5" s="1"/>
  <c r="R1588" i="5"/>
  <c r="G1588" i="5"/>
  <c r="F1588" i="5"/>
  <c r="I1589" i="5"/>
  <c r="J1589" i="5"/>
  <c r="F1589" i="5"/>
  <c r="G1589" i="5"/>
  <c r="E1589" i="5"/>
  <c r="X1589" i="5" s="1"/>
  <c r="R1589" i="5"/>
  <c r="H1589" i="5"/>
  <c r="I1590" i="5"/>
  <c r="F1590" i="5"/>
  <c r="G1590" i="5"/>
  <c r="H1590" i="5"/>
  <c r="E1590" i="5"/>
  <c r="X1590" i="5" s="1"/>
  <c r="J1590" i="5"/>
  <c r="R1590" i="5"/>
  <c r="R1591" i="5"/>
  <c r="G1591" i="5"/>
  <c r="F1591" i="5"/>
  <c r="I1591" i="5"/>
  <c r="H1591" i="5"/>
  <c r="J1591" i="5"/>
  <c r="E1591" i="5"/>
  <c r="X1591" i="5" s="1"/>
  <c r="G1592" i="5"/>
  <c r="E1592" i="5"/>
  <c r="X1592" i="5" s="1"/>
  <c r="R1592" i="5"/>
  <c r="J1592" i="5"/>
  <c r="H1592" i="5"/>
  <c r="I1592" i="5"/>
  <c r="F1592" i="5"/>
  <c r="E1593" i="5"/>
  <c r="X1593" i="5" s="1"/>
  <c r="G1593" i="5"/>
  <c r="J1593" i="5"/>
  <c r="I1593" i="5"/>
  <c r="H1593" i="5"/>
  <c r="F1593" i="5"/>
  <c r="R1593" i="5"/>
  <c r="E1594" i="5"/>
  <c r="X1594" i="5" s="1"/>
  <c r="I1594" i="5"/>
  <c r="F1594" i="5"/>
  <c r="R1594" i="5"/>
  <c r="G1594" i="5"/>
  <c r="J1594" i="5"/>
  <c r="H1594" i="5"/>
  <c r="J1595" i="5"/>
  <c r="I1595" i="5"/>
  <c r="F1595" i="5"/>
  <c r="R1595" i="5"/>
  <c r="H1595" i="5"/>
  <c r="G1595" i="5"/>
  <c r="E1595" i="5"/>
  <c r="X1595" i="5" s="1"/>
  <c r="E1596" i="5"/>
  <c r="X1596" i="5" s="1"/>
  <c r="J1596" i="5"/>
  <c r="H1596" i="5"/>
  <c r="R1596" i="5"/>
  <c r="F1596" i="5"/>
  <c r="G1596" i="5"/>
  <c r="I1596" i="5"/>
  <c r="I1597" i="5"/>
  <c r="E1597" i="5"/>
  <c r="X1597" i="5" s="1"/>
  <c r="J1597" i="5"/>
  <c r="H1597" i="5"/>
  <c r="R1597" i="5"/>
  <c r="G1597" i="5"/>
  <c r="F1597" i="5"/>
  <c r="F1598" i="5"/>
  <c r="J1598" i="5"/>
  <c r="I1598" i="5"/>
  <c r="H1598" i="5"/>
  <c r="G1598" i="5"/>
  <c r="R1598" i="5"/>
  <c r="E1598" i="5"/>
  <c r="X1598" i="5" s="1"/>
  <c r="G1599" i="5"/>
  <c r="I1599" i="5"/>
  <c r="E1599" i="5"/>
  <c r="X1599" i="5" s="1"/>
  <c r="J1599" i="5"/>
  <c r="H1599" i="5"/>
  <c r="R1599" i="5"/>
  <c r="F1599" i="5"/>
  <c r="F1600" i="5"/>
  <c r="J1600" i="5"/>
  <c r="R1600" i="5"/>
  <c r="G1600" i="5"/>
  <c r="I1600" i="5"/>
  <c r="E1600" i="5"/>
  <c r="X1600" i="5" s="1"/>
  <c r="H1600" i="5"/>
  <c r="E1601" i="5"/>
  <c r="X1601" i="5" s="1"/>
  <c r="J1601" i="5"/>
  <c r="F1601" i="5"/>
  <c r="R1601" i="5"/>
  <c r="G1601" i="5"/>
  <c r="I1601" i="5"/>
  <c r="H1601" i="5"/>
  <c r="G1602" i="5"/>
  <c r="I1602" i="5"/>
  <c r="J1602" i="5"/>
  <c r="R1602" i="5"/>
  <c r="F1602" i="5"/>
  <c r="H1602" i="5"/>
  <c r="E1602" i="5"/>
  <c r="X1602" i="5" s="1"/>
  <c r="J1603" i="5"/>
  <c r="G1603" i="5"/>
  <c r="I1603" i="5"/>
  <c r="F1603" i="5"/>
  <c r="H1603" i="5"/>
  <c r="R1603" i="5"/>
  <c r="E1603" i="5"/>
  <c r="X1603" i="5" s="1"/>
  <c r="H1604" i="5"/>
  <c r="J1604" i="5"/>
  <c r="F1604" i="5"/>
  <c r="I1604" i="5"/>
  <c r="E1604" i="5"/>
  <c r="X1604" i="5" s="1"/>
  <c r="G1604" i="5"/>
  <c r="R1604" i="5"/>
  <c r="E1605" i="5"/>
  <c r="X1605" i="5" s="1"/>
  <c r="I1605" i="5"/>
  <c r="H1605" i="5"/>
  <c r="F1605" i="5"/>
  <c r="J1605" i="5"/>
  <c r="G1605" i="5"/>
  <c r="R1605" i="5"/>
  <c r="F1606" i="5"/>
  <c r="J1606" i="5"/>
  <c r="I1606" i="5"/>
  <c r="E1606" i="5"/>
  <c r="X1606" i="5" s="1"/>
  <c r="G1606" i="5"/>
  <c r="H1606" i="5"/>
  <c r="R1606" i="5"/>
  <c r="J1607" i="5"/>
  <c r="F1607" i="5"/>
  <c r="H1607" i="5"/>
  <c r="E1607" i="5"/>
  <c r="X1607" i="5" s="1"/>
  <c r="I1607" i="5"/>
  <c r="G1607" i="5"/>
  <c r="R1607" i="5"/>
  <c r="H1608" i="5"/>
  <c r="F1608" i="5"/>
  <c r="J1608" i="5"/>
  <c r="E1608" i="5"/>
  <c r="X1608" i="5" s="1"/>
  <c r="I1608" i="5"/>
  <c r="G1608" i="5"/>
  <c r="R1608" i="5"/>
  <c r="J1609" i="5"/>
  <c r="R1609" i="5"/>
  <c r="G1609" i="5"/>
  <c r="I1609" i="5"/>
  <c r="E1609" i="5"/>
  <c r="X1609" i="5" s="1"/>
  <c r="F1609" i="5"/>
  <c r="H1609" i="5"/>
  <c r="F1610" i="5"/>
  <c r="H1610" i="5"/>
  <c r="G1610" i="5"/>
  <c r="J1610" i="5"/>
  <c r="I1610" i="5"/>
  <c r="R1610" i="5"/>
  <c r="E1610" i="5"/>
  <c r="X1610" i="5" s="1"/>
  <c r="F1611" i="5"/>
  <c r="I1611" i="5"/>
  <c r="R1611" i="5"/>
  <c r="G1611" i="5"/>
  <c r="E1611" i="5"/>
  <c r="X1611" i="5" s="1"/>
  <c r="H1611" i="5"/>
  <c r="J1611" i="5"/>
  <c r="R1612" i="5"/>
  <c r="H1612" i="5"/>
  <c r="E1612" i="5"/>
  <c r="X1612" i="5" s="1"/>
  <c r="J1612" i="5"/>
  <c r="I1612" i="5"/>
  <c r="G1612" i="5"/>
  <c r="F1612" i="5"/>
  <c r="H1613" i="5"/>
  <c r="G1613" i="5"/>
  <c r="R1613" i="5"/>
  <c r="J1613" i="5"/>
  <c r="E1613" i="5"/>
  <c r="X1613" i="5" s="1"/>
  <c r="I1613" i="5"/>
  <c r="F1613" i="5"/>
  <c r="E1614" i="5"/>
  <c r="X1614" i="5" s="1"/>
  <c r="J1614" i="5"/>
  <c r="F1614" i="5"/>
  <c r="H1614" i="5"/>
  <c r="G1614" i="5"/>
  <c r="R1614" i="5"/>
  <c r="I1614" i="5"/>
  <c r="R1615" i="5"/>
  <c r="E1615" i="5"/>
  <c r="X1615" i="5" s="1"/>
  <c r="F1615" i="5"/>
  <c r="H1615" i="5"/>
  <c r="G1615" i="5"/>
  <c r="J1615" i="5"/>
  <c r="I1615" i="5"/>
  <c r="G1616" i="5"/>
  <c r="E1616" i="5"/>
  <c r="X1616" i="5" s="1"/>
  <c r="I1616" i="5"/>
  <c r="J1616" i="5"/>
  <c r="R1616" i="5"/>
  <c r="F1616" i="5"/>
  <c r="H1616" i="5"/>
  <c r="F1617" i="5"/>
  <c r="G1617" i="5"/>
  <c r="I1617" i="5"/>
  <c r="J1617" i="5"/>
  <c r="E1617" i="5"/>
  <c r="X1617" i="5" s="1"/>
  <c r="R1617" i="5"/>
  <c r="H1617" i="5"/>
  <c r="H1618" i="5"/>
  <c r="F1618" i="5"/>
  <c r="G1618" i="5"/>
  <c r="R1618" i="5"/>
  <c r="E1618" i="5"/>
  <c r="X1618" i="5" s="1"/>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H1623" i="5"/>
  <c r="E1623" i="5"/>
  <c r="X1623" i="5" s="1"/>
  <c r="I1623" i="5"/>
  <c r="R1623" i="5"/>
  <c r="G1623" i="5"/>
  <c r="I1624" i="5"/>
  <c r="H1624" i="5"/>
  <c r="G1624" i="5"/>
  <c r="J1624" i="5"/>
  <c r="F1624" i="5"/>
  <c r="R1624" i="5"/>
  <c r="E1624" i="5"/>
  <c r="X1624" i="5" s="1"/>
  <c r="H1625" i="5"/>
  <c r="I1625" i="5"/>
  <c r="G1625" i="5"/>
  <c r="R1625" i="5"/>
  <c r="J1625" i="5"/>
  <c r="F1625" i="5"/>
  <c r="E1625" i="5"/>
  <c r="X1625" i="5" s="1"/>
  <c r="J1626" i="5"/>
  <c r="E1626" i="5"/>
  <c r="X1626" i="5" s="1"/>
  <c r="G1626" i="5"/>
  <c r="H1626" i="5"/>
  <c r="I1626" i="5"/>
  <c r="R1626" i="5"/>
  <c r="F1626" i="5"/>
  <c r="H1627" i="5"/>
  <c r="E1627" i="5"/>
  <c r="X1627" i="5" s="1"/>
  <c r="G1627" i="5"/>
  <c r="J1627" i="5"/>
  <c r="I1627" i="5"/>
  <c r="R1627" i="5"/>
  <c r="F1627" i="5"/>
  <c r="H1628" i="5"/>
  <c r="I1628" i="5"/>
  <c r="G1628" i="5"/>
  <c r="F1628" i="5"/>
  <c r="R1628" i="5"/>
  <c r="J1628" i="5"/>
  <c r="E1628" i="5"/>
  <c r="X1628" i="5" s="1"/>
  <c r="H1629" i="5"/>
  <c r="F1629" i="5"/>
  <c r="R1629" i="5"/>
  <c r="E1629" i="5"/>
  <c r="X1629" i="5" s="1"/>
  <c r="G1629" i="5"/>
  <c r="J1629" i="5"/>
  <c r="I1629" i="5"/>
  <c r="J1630" i="5"/>
  <c r="G1630" i="5"/>
  <c r="I1630" i="5"/>
  <c r="E1630" i="5"/>
  <c r="X1630" i="5" s="1"/>
  <c r="R1630" i="5"/>
  <c r="F1630" i="5"/>
  <c r="H1630" i="5"/>
  <c r="R1631" i="5"/>
  <c r="H1631" i="5"/>
  <c r="F1631" i="5"/>
  <c r="J1631" i="5"/>
  <c r="G1631" i="5"/>
  <c r="I1631" i="5"/>
  <c r="E1631" i="5"/>
  <c r="X1631" i="5" s="1"/>
  <c r="I1632" i="5"/>
  <c r="H1632" i="5"/>
  <c r="R1632" i="5"/>
  <c r="G1632" i="5"/>
  <c r="E1632" i="5"/>
  <c r="X1632" i="5" s="1"/>
  <c r="F1632" i="5"/>
  <c r="J1632" i="5"/>
  <c r="R1633" i="5"/>
  <c r="H1633" i="5"/>
  <c r="G1633" i="5"/>
  <c r="I1633" i="5"/>
  <c r="J1633" i="5"/>
  <c r="E1633" i="5"/>
  <c r="X1633" i="5" s="1"/>
  <c r="F1633" i="5"/>
  <c r="I1634" i="5"/>
  <c r="R1634" i="5"/>
  <c r="J1634" i="5"/>
  <c r="H1634" i="5"/>
  <c r="E1634" i="5"/>
  <c r="X1634" i="5" s="1"/>
  <c r="F1634" i="5"/>
  <c r="G1634" i="5"/>
  <c r="J1635" i="5"/>
  <c r="H1635" i="5"/>
  <c r="R1635" i="5"/>
  <c r="F1635" i="5"/>
  <c r="I1635" i="5"/>
  <c r="G1635" i="5"/>
  <c r="E1635" i="5"/>
  <c r="X1635" i="5" s="1"/>
  <c r="G1636" i="5"/>
  <c r="R1636" i="5"/>
  <c r="F1636" i="5"/>
  <c r="E1636" i="5"/>
  <c r="X1636" i="5" s="1"/>
  <c r="I1636" i="5"/>
  <c r="J1636" i="5"/>
  <c r="H1636" i="5"/>
  <c r="R1637" i="5"/>
  <c r="G1637" i="5"/>
  <c r="E1637" i="5"/>
  <c r="X1637" i="5" s="1"/>
  <c r="J1637" i="5"/>
  <c r="I1637" i="5"/>
  <c r="F1637" i="5"/>
  <c r="H1637" i="5"/>
  <c r="J1638" i="5"/>
  <c r="H1638" i="5"/>
  <c r="G1638" i="5"/>
  <c r="I1638" i="5"/>
  <c r="F1638" i="5"/>
  <c r="R1638" i="5"/>
  <c r="E1638" i="5"/>
  <c r="X1638" i="5" s="1"/>
  <c r="F1639" i="5"/>
  <c r="J1639" i="5"/>
  <c r="R1639" i="5"/>
  <c r="E1639" i="5"/>
  <c r="X1639" i="5" s="1"/>
  <c r="I1639" i="5"/>
  <c r="G1639" i="5"/>
  <c r="H1639" i="5"/>
  <c r="F1640" i="5"/>
  <c r="R1640" i="5"/>
  <c r="H1640" i="5"/>
  <c r="E1640" i="5"/>
  <c r="X1640" i="5" s="1"/>
  <c r="I1640" i="5"/>
  <c r="G1640" i="5"/>
  <c r="J1640" i="5"/>
  <c r="H1641" i="5"/>
  <c r="R1641" i="5"/>
  <c r="F1641" i="5"/>
  <c r="E1641" i="5"/>
  <c r="X1641" i="5" s="1"/>
  <c r="G1641" i="5"/>
  <c r="I1641" i="5"/>
  <c r="J1641" i="5"/>
  <c r="H1642" i="5"/>
  <c r="J1642" i="5"/>
  <c r="F1642" i="5"/>
  <c r="G1642" i="5"/>
  <c r="I1642" i="5"/>
  <c r="R1642" i="5"/>
  <c r="E1642" i="5"/>
  <c r="X1642" i="5" s="1"/>
  <c r="R1643" i="5"/>
  <c r="H1643" i="5"/>
  <c r="I1643" i="5"/>
  <c r="E1643" i="5"/>
  <c r="X1643" i="5" s="1"/>
  <c r="F1643" i="5"/>
  <c r="J1643" i="5"/>
  <c r="G1643" i="5"/>
  <c r="H1644" i="5"/>
  <c r="J1644" i="5"/>
  <c r="F1644" i="5"/>
  <c r="R1644" i="5"/>
  <c r="E1644" i="5"/>
  <c r="X1644" i="5" s="1"/>
  <c r="G1644" i="5"/>
  <c r="I1644" i="5"/>
  <c r="F1645" i="5"/>
  <c r="E1645" i="5"/>
  <c r="X1645" i="5" s="1"/>
  <c r="J1645" i="5"/>
  <c r="R1645" i="5"/>
  <c r="H1645" i="5"/>
  <c r="I1645" i="5"/>
  <c r="G1645" i="5"/>
  <c r="J1647" i="5"/>
  <c r="F1647" i="5"/>
  <c r="E1647" i="5"/>
  <c r="X1647" i="5" s="1"/>
  <c r="H1647" i="5"/>
  <c r="G1647" i="5"/>
  <c r="I1647" i="5"/>
  <c r="R1647" i="5"/>
  <c r="J1648" i="5"/>
  <c r="H1648" i="5"/>
  <c r="G1648" i="5"/>
  <c r="I1648" i="5"/>
  <c r="R1648" i="5"/>
  <c r="F1648" i="5"/>
  <c r="E1648" i="5"/>
  <c r="X1648" i="5" s="1"/>
  <c r="R1649" i="5"/>
  <c r="H1649" i="5"/>
  <c r="J1649" i="5"/>
  <c r="E1649" i="5"/>
  <c r="X1649" i="5" s="1"/>
  <c r="F1649" i="5"/>
  <c r="G1649" i="5"/>
  <c r="I1649" i="5"/>
  <c r="I1650" i="5"/>
  <c r="R1650" i="5"/>
  <c r="J1650" i="5"/>
  <c r="E1650" i="5"/>
  <c r="X1650" i="5" s="1"/>
  <c r="H1650" i="5"/>
  <c r="G1650" i="5"/>
  <c r="F1650" i="5"/>
  <c r="G1651" i="5"/>
  <c r="I1651" i="5"/>
  <c r="H1651" i="5"/>
  <c r="R1651" i="5"/>
  <c r="F1651" i="5"/>
  <c r="E1651" i="5"/>
  <c r="X1651" i="5" s="1"/>
  <c r="J1651" i="5"/>
  <c r="H1652" i="5"/>
  <c r="R1652" i="5"/>
  <c r="I1652" i="5"/>
  <c r="J1652" i="5"/>
  <c r="F1652" i="5"/>
  <c r="E1652" i="5"/>
  <c r="X1652" i="5" s="1"/>
  <c r="G1652" i="5"/>
  <c r="R1653" i="5"/>
  <c r="J1653" i="5"/>
  <c r="G1653" i="5"/>
  <c r="E1653" i="5"/>
  <c r="X1653" i="5" s="1"/>
  <c r="I1653" i="5"/>
  <c r="H1653" i="5"/>
  <c r="F1653" i="5"/>
  <c r="G1654" i="5"/>
  <c r="H1654" i="5"/>
  <c r="R1654" i="5"/>
  <c r="I1654" i="5"/>
  <c r="E1654" i="5"/>
  <c r="X1654" i="5" s="1"/>
  <c r="J1654" i="5"/>
  <c r="F1654" i="5"/>
  <c r="F1655" i="5"/>
  <c r="H1655" i="5"/>
  <c r="I1655" i="5"/>
  <c r="E1655" i="5"/>
  <c r="X1655" i="5" s="1"/>
  <c r="G1655" i="5"/>
  <c r="R1655" i="5"/>
  <c r="J1655" i="5"/>
  <c r="J1656" i="5"/>
  <c r="G1656" i="5"/>
  <c r="I1656" i="5"/>
  <c r="H1656" i="5"/>
  <c r="R1656" i="5"/>
  <c r="F1656" i="5"/>
  <c r="E1656" i="5"/>
  <c r="X1656" i="5" s="1"/>
  <c r="F1657" i="5"/>
  <c r="I1657" i="5"/>
  <c r="G1657" i="5"/>
  <c r="J1657" i="5"/>
  <c r="H1657" i="5"/>
  <c r="E1657" i="5"/>
  <c r="X1657" i="5" s="1"/>
  <c r="R1657" i="5"/>
  <c r="R1658" i="5"/>
  <c r="I1658" i="5"/>
  <c r="F1658" i="5"/>
  <c r="E1658" i="5"/>
  <c r="X1658" i="5" s="1"/>
  <c r="J1658" i="5"/>
  <c r="H1658" i="5"/>
  <c r="G1658" i="5"/>
  <c r="G1659" i="5"/>
  <c r="J1659" i="5"/>
  <c r="E1659" i="5"/>
  <c r="X1659" i="5" s="1"/>
  <c r="I1659" i="5"/>
  <c r="R1659" i="5"/>
  <c r="F1659" i="5"/>
  <c r="H1659" i="5"/>
  <c r="E1660" i="5"/>
  <c r="X1660" i="5" s="1"/>
  <c r="R1660" i="5"/>
  <c r="G1660" i="5"/>
  <c r="F1660" i="5"/>
  <c r="H1660" i="5"/>
  <c r="J1660" i="5"/>
  <c r="I1660" i="5"/>
  <c r="E1661" i="5"/>
  <c r="X1661" i="5" s="1"/>
  <c r="G1661" i="5"/>
  <c r="H1661" i="5"/>
  <c r="F1661" i="5"/>
  <c r="R1661" i="5"/>
  <c r="J1661" i="5"/>
  <c r="I1661" i="5"/>
  <c r="J1662" i="5"/>
  <c r="G1662" i="5"/>
  <c r="I1662" i="5"/>
  <c r="F1662" i="5"/>
  <c r="E1662" i="5"/>
  <c r="X1662" i="5" s="1"/>
  <c r="R1662" i="5"/>
  <c r="H1662" i="5"/>
  <c r="G1663" i="5"/>
  <c r="E1663" i="5"/>
  <c r="X1663" i="5" s="1"/>
  <c r="J1663" i="5"/>
  <c r="F1663" i="5"/>
  <c r="R1663" i="5"/>
  <c r="I1663" i="5"/>
  <c r="H1663" i="5"/>
  <c r="R1664" i="5"/>
  <c r="G1664" i="5"/>
  <c r="J1664" i="5"/>
  <c r="E1664" i="5"/>
  <c r="X1664" i="5" s="1"/>
  <c r="I1664" i="5"/>
  <c r="F1664" i="5"/>
  <c r="H1664" i="5"/>
  <c r="H1665" i="5"/>
  <c r="F1665" i="5"/>
  <c r="G1665" i="5"/>
  <c r="R1665" i="5"/>
  <c r="I1665" i="5"/>
  <c r="E1665" i="5"/>
  <c r="X1665" i="5" s="1"/>
  <c r="J1665" i="5"/>
  <c r="I1666" i="5"/>
  <c r="R1666" i="5"/>
  <c r="H1666" i="5"/>
  <c r="G1666" i="5"/>
  <c r="J1666" i="5"/>
  <c r="F1666" i="5"/>
  <c r="E1666" i="5"/>
  <c r="X1666" i="5" s="1"/>
  <c r="F1667" i="5"/>
  <c r="G1667" i="5"/>
  <c r="R1667" i="5"/>
  <c r="J1667" i="5"/>
  <c r="H1667" i="5"/>
  <c r="I1667" i="5"/>
  <c r="E1667" i="5"/>
  <c r="X1667" i="5" s="1"/>
  <c r="G1668" i="5"/>
  <c r="H1668" i="5"/>
  <c r="R1668" i="5"/>
  <c r="J1668" i="5"/>
  <c r="I1668" i="5"/>
  <c r="E1668" i="5"/>
  <c r="X1668" i="5" s="1"/>
  <c r="F1668" i="5"/>
  <c r="R1669" i="5"/>
  <c r="H1669" i="5"/>
  <c r="I1669" i="5"/>
  <c r="E1669" i="5"/>
  <c r="X1669" i="5" s="1"/>
  <c r="F1669" i="5"/>
  <c r="G1669" i="5"/>
  <c r="J1669" i="5"/>
  <c r="J1670" i="5"/>
  <c r="F1670" i="5"/>
  <c r="H1670" i="5"/>
  <c r="I1670" i="5"/>
  <c r="E1670" i="5"/>
  <c r="X1670" i="5" s="1"/>
  <c r="R1670" i="5"/>
  <c r="G1670" i="5"/>
  <c r="H1671" i="5"/>
  <c r="G1671" i="5"/>
  <c r="E1671" i="5"/>
  <c r="X1671" i="5" s="1"/>
  <c r="F1671" i="5"/>
  <c r="J1671" i="5"/>
  <c r="R1671" i="5"/>
  <c r="I1671" i="5"/>
  <c r="E1672" i="5"/>
  <c r="X1672" i="5" s="1"/>
  <c r="F1672" i="5"/>
  <c r="R1672" i="5"/>
  <c r="I1672" i="5"/>
  <c r="G1672" i="5"/>
  <c r="J1672" i="5"/>
  <c r="H1672" i="5"/>
  <c r="E1673" i="5"/>
  <c r="X1673" i="5" s="1"/>
  <c r="F1673" i="5"/>
  <c r="G1673" i="5"/>
  <c r="J1673" i="5"/>
  <c r="I1673" i="5"/>
  <c r="R1673" i="5"/>
  <c r="H1673" i="5"/>
  <c r="J1674" i="5"/>
  <c r="H1674" i="5"/>
  <c r="G1674" i="5"/>
  <c r="E1674" i="5"/>
  <c r="X1674" i="5" s="1"/>
  <c r="F1674" i="5"/>
  <c r="I1674" i="5"/>
  <c r="R1674" i="5"/>
  <c r="E1675" i="5"/>
  <c r="X1675" i="5" s="1"/>
  <c r="R1675" i="5"/>
  <c r="I1675" i="5"/>
  <c r="F1675" i="5"/>
  <c r="G1675" i="5"/>
  <c r="J1675" i="5"/>
  <c r="H1675" i="5"/>
  <c r="I1676" i="5"/>
  <c r="J1676" i="5"/>
  <c r="E1676" i="5"/>
  <c r="X1676" i="5" s="1"/>
  <c r="R1676" i="5"/>
  <c r="F1676" i="5"/>
  <c r="G1676" i="5"/>
  <c r="H1676" i="5"/>
  <c r="J1677" i="5"/>
  <c r="F1677" i="5"/>
  <c r="R1677" i="5"/>
  <c r="H1677" i="5"/>
  <c r="I1677" i="5"/>
  <c r="E1677" i="5"/>
  <c r="X1677" i="5" s="1"/>
  <c r="G1677" i="5"/>
  <c r="J1678" i="5"/>
  <c r="I1678" i="5"/>
  <c r="R1678" i="5"/>
  <c r="G1678" i="5"/>
  <c r="H1678" i="5"/>
  <c r="E1678" i="5"/>
  <c r="X1678" i="5" s="1"/>
  <c r="F1678" i="5"/>
  <c r="I1679" i="5"/>
  <c r="F1679" i="5"/>
  <c r="J1679" i="5"/>
  <c r="E1679" i="5"/>
  <c r="X1679" i="5" s="1"/>
  <c r="R1679" i="5"/>
  <c r="H1679" i="5"/>
  <c r="G1679" i="5"/>
  <c r="R1680" i="5"/>
  <c r="F1680" i="5"/>
  <c r="G1680" i="5"/>
  <c r="H1680" i="5"/>
  <c r="J1680" i="5"/>
  <c r="E1680" i="5"/>
  <c r="X1680" i="5" s="1"/>
  <c r="I1680" i="5"/>
  <c r="G1681" i="5"/>
  <c r="J1681" i="5"/>
  <c r="E1681" i="5"/>
  <c r="X1681" i="5" s="1"/>
  <c r="F1681" i="5"/>
  <c r="H1681" i="5"/>
  <c r="I1681" i="5"/>
  <c r="R1681" i="5"/>
  <c r="H1682" i="5"/>
  <c r="F1682" i="5"/>
  <c r="R1682" i="5"/>
  <c r="E1682" i="5"/>
  <c r="X1682" i="5" s="1"/>
  <c r="J1682" i="5"/>
  <c r="I1682" i="5"/>
  <c r="G1682" i="5"/>
  <c r="H1683" i="5"/>
  <c r="F1683" i="5"/>
  <c r="G1683" i="5"/>
  <c r="I1683" i="5"/>
  <c r="J1683" i="5"/>
  <c r="R1683" i="5"/>
  <c r="E1683" i="5"/>
  <c r="X1683" i="5" s="1"/>
  <c r="G1684" i="5"/>
  <c r="H1684" i="5"/>
  <c r="E1684" i="5"/>
  <c r="X1684" i="5" s="1"/>
  <c r="R1684" i="5"/>
  <c r="F1684" i="5"/>
  <c r="I1684" i="5"/>
  <c r="J1684" i="5"/>
  <c r="R1685" i="5"/>
  <c r="I1685" i="5"/>
  <c r="J1685" i="5"/>
  <c r="F1685" i="5"/>
  <c r="H1685" i="5"/>
  <c r="G1685" i="5"/>
  <c r="E1685" i="5"/>
  <c r="X1685" i="5" s="1"/>
  <c r="H1686" i="5"/>
  <c r="J1686" i="5"/>
  <c r="F1686" i="5"/>
  <c r="E1686" i="5"/>
  <c r="X1686" i="5" s="1"/>
  <c r="G1686" i="5"/>
  <c r="R1686" i="5"/>
  <c r="I1686" i="5"/>
  <c r="H1687" i="5"/>
  <c r="G1687" i="5"/>
  <c r="F1687" i="5"/>
  <c r="I1687" i="5"/>
  <c r="E1687" i="5"/>
  <c r="X1687" i="5" s="1"/>
  <c r="R1687" i="5"/>
  <c r="J1687" i="5"/>
  <c r="G1688" i="5"/>
  <c r="F1688" i="5"/>
  <c r="E1688" i="5"/>
  <c r="X1688" i="5" s="1"/>
  <c r="H1688" i="5"/>
  <c r="R1688" i="5"/>
  <c r="J1688" i="5"/>
  <c r="I1688" i="5"/>
  <c r="G1689" i="5"/>
  <c r="I1689" i="5"/>
  <c r="E1689" i="5"/>
  <c r="X1689" i="5" s="1"/>
  <c r="H1689" i="5"/>
  <c r="J1689" i="5"/>
  <c r="R1689" i="5"/>
  <c r="F1689" i="5"/>
  <c r="H1690" i="5"/>
  <c r="F1690" i="5"/>
  <c r="I1690" i="5"/>
  <c r="J1690" i="5"/>
  <c r="G1690" i="5"/>
  <c r="E1690" i="5"/>
  <c r="X1690" i="5" s="1"/>
  <c r="R1690" i="5"/>
  <c r="E1691" i="5"/>
  <c r="X1691" i="5" s="1"/>
  <c r="R1691" i="5"/>
  <c r="H1691" i="5"/>
  <c r="F1691" i="5"/>
  <c r="I1691" i="5"/>
  <c r="G1691" i="5"/>
  <c r="J1691" i="5"/>
  <c r="E1692" i="5"/>
  <c r="X1692" i="5" s="1"/>
  <c r="R1692" i="5"/>
  <c r="H1692" i="5"/>
  <c r="G1692" i="5"/>
  <c r="F1692" i="5"/>
  <c r="J1692" i="5"/>
  <c r="I1692" i="5"/>
  <c r="H1693" i="5"/>
  <c r="F1693" i="5"/>
  <c r="G1693" i="5"/>
  <c r="J1693" i="5"/>
  <c r="I1693" i="5"/>
  <c r="R1693" i="5"/>
  <c r="E1693" i="5"/>
  <c r="X1693" i="5" s="1"/>
  <c r="H1694" i="5"/>
  <c r="J1694" i="5"/>
  <c r="E1694" i="5"/>
  <c r="X1694" i="5" s="1"/>
  <c r="F1694" i="5"/>
  <c r="I1694" i="5"/>
  <c r="R1694" i="5"/>
  <c r="G1694" i="5"/>
  <c r="G1695" i="5"/>
  <c r="E1695" i="5"/>
  <c r="X1695" i="5" s="1"/>
  <c r="R1695" i="5"/>
  <c r="H1695" i="5"/>
  <c r="I1695" i="5"/>
  <c r="J1695" i="5"/>
  <c r="F1695" i="5"/>
  <c r="F1696" i="5"/>
  <c r="R1696" i="5"/>
  <c r="E1696" i="5"/>
  <c r="X1696" i="5" s="1"/>
  <c r="J1696" i="5"/>
  <c r="I1696" i="5"/>
  <c r="H1696" i="5"/>
  <c r="G1696" i="5"/>
  <c r="E1697" i="5"/>
  <c r="X1697" i="5" s="1"/>
  <c r="H1697" i="5"/>
  <c r="R1697" i="5"/>
  <c r="J1697" i="5"/>
  <c r="F1697" i="5"/>
  <c r="I1697" i="5"/>
  <c r="G1697"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s="1"/>
  <c r="E1701" i="5"/>
  <c r="X1701" i="5" s="1"/>
  <c r="I1701" i="5"/>
  <c r="G1701" i="5"/>
  <c r="R1701" i="5"/>
  <c r="H1701" i="5"/>
  <c r="J1701" i="5"/>
  <c r="F1701" i="5"/>
  <c r="F1702" i="5"/>
  <c r="G1702" i="5"/>
  <c r="H1702" i="5"/>
  <c r="E1702" i="5"/>
  <c r="X1702" i="5" s="1"/>
  <c r="I1702" i="5"/>
  <c r="R1702" i="5"/>
  <c r="J1702" i="5"/>
  <c r="R1703" i="5"/>
  <c r="G1703" i="5"/>
  <c r="H1703" i="5"/>
  <c r="E1703" i="5"/>
  <c r="X1703" i="5" s="1"/>
  <c r="I1703" i="5"/>
  <c r="F1703" i="5"/>
  <c r="J1703" i="5"/>
  <c r="R1704" i="5"/>
  <c r="J1704" i="5"/>
  <c r="H1704" i="5"/>
  <c r="I1704" i="5"/>
  <c r="F1704" i="5"/>
  <c r="G1704" i="5"/>
  <c r="E1704" i="5"/>
  <c r="X1704" i="5" s="1"/>
  <c r="I1705" i="5"/>
  <c r="F1705" i="5"/>
  <c r="J1705" i="5"/>
  <c r="R1705" i="5"/>
  <c r="H1705" i="5"/>
  <c r="G1705" i="5"/>
  <c r="E1705" i="5"/>
  <c r="X1705" i="5" s="1"/>
  <c r="H1706" i="5"/>
  <c r="I1706" i="5"/>
  <c r="F1706" i="5"/>
  <c r="E1706" i="5"/>
  <c r="X1706" i="5" s="1"/>
  <c r="G1706" i="5"/>
  <c r="R1706" i="5"/>
  <c r="J1706" i="5"/>
  <c r="R1707" i="5"/>
  <c r="H1707" i="5"/>
  <c r="I1707" i="5"/>
  <c r="E1707" i="5"/>
  <c r="X1707" i="5" s="1"/>
  <c r="J1707" i="5"/>
  <c r="F1707" i="5"/>
  <c r="G1707" i="5"/>
  <c r="J1708" i="5"/>
  <c r="I1708" i="5"/>
  <c r="E1708" i="5"/>
  <c r="X1708" i="5" s="1"/>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s="1"/>
  <c r="H1712" i="5"/>
  <c r="E1712" i="5"/>
  <c r="X1712" i="5" s="1"/>
  <c r="J1712" i="5"/>
  <c r="R1712" i="5"/>
  <c r="F1712" i="5"/>
  <c r="G1712" i="5"/>
  <c r="I1712" i="5"/>
  <c r="I1713" i="5"/>
  <c r="E1713" i="5"/>
  <c r="X1713" i="5" s="1"/>
  <c r="R1713" i="5"/>
  <c r="J1713" i="5"/>
  <c r="F1713" i="5"/>
  <c r="G1713" i="5"/>
  <c r="H1713" i="5"/>
  <c r="I1714" i="5"/>
  <c r="R1714" i="5"/>
  <c r="G1714" i="5"/>
  <c r="F1714" i="5"/>
  <c r="H1714" i="5"/>
  <c r="J1714" i="5"/>
  <c r="E1714" i="5"/>
  <c r="X1714" i="5" s="1"/>
  <c r="H1715" i="5"/>
  <c r="F1715" i="5"/>
  <c r="I1715" i="5"/>
  <c r="R1715" i="5"/>
  <c r="G1715" i="5"/>
  <c r="J1715" i="5"/>
  <c r="E1715" i="5"/>
  <c r="X1715" i="5" s="1"/>
  <c r="F1716" i="5"/>
  <c r="J1716" i="5"/>
  <c r="I1716" i="5"/>
  <c r="R1716" i="5"/>
  <c r="H1716" i="5"/>
  <c r="G1716" i="5"/>
  <c r="E1716" i="5"/>
  <c r="X1716" i="5" s="1"/>
  <c r="E1717" i="5"/>
  <c r="X1717" i="5" s="1"/>
  <c r="R1717" i="5"/>
  <c r="H1717" i="5"/>
  <c r="J1717" i="5"/>
  <c r="F1717" i="5"/>
  <c r="G1717" i="5"/>
  <c r="I1717" i="5"/>
  <c r="I1718" i="5"/>
  <c r="E1718" i="5"/>
  <c r="X1718" i="5" s="1"/>
  <c r="G1718" i="5"/>
  <c r="J1718" i="5"/>
  <c r="R1718" i="5"/>
  <c r="F1718" i="5"/>
  <c r="H1718" i="5"/>
  <c r="R1719" i="5"/>
  <c r="F1719" i="5"/>
  <c r="J1719" i="5"/>
  <c r="I1719" i="5"/>
  <c r="H1719" i="5"/>
  <c r="G1719" i="5"/>
  <c r="E1719" i="5"/>
  <c r="X1719" i="5" s="1"/>
  <c r="F1720" i="5"/>
  <c r="G1720" i="5"/>
  <c r="J1720" i="5"/>
  <c r="R1720" i="5"/>
  <c r="I1720" i="5"/>
  <c r="H1720" i="5"/>
  <c r="E1720" i="5"/>
  <c r="X1720" i="5" s="1"/>
  <c r="H1721" i="5"/>
  <c r="G1721" i="5"/>
  <c r="F1721" i="5"/>
  <c r="I1721" i="5"/>
  <c r="J1721" i="5"/>
  <c r="R1721" i="5"/>
  <c r="E1721" i="5"/>
  <c r="X1721" i="5" s="1"/>
  <c r="E1722" i="5"/>
  <c r="X1722" i="5" s="1"/>
  <c r="J1722" i="5"/>
  <c r="H1722" i="5"/>
  <c r="F1722" i="5"/>
  <c r="R1722" i="5"/>
  <c r="G1722" i="5"/>
  <c r="I1722" i="5"/>
  <c r="F1723" i="5"/>
  <c r="R1723" i="5"/>
  <c r="J1723" i="5"/>
  <c r="I1723" i="5"/>
  <c r="G1723" i="5"/>
  <c r="H1723" i="5"/>
  <c r="E1723" i="5"/>
  <c r="X1723" i="5" s="1"/>
  <c r="G1724" i="5"/>
  <c r="J1724" i="5"/>
  <c r="H1724" i="5"/>
  <c r="R1724" i="5"/>
  <c r="F1724" i="5"/>
  <c r="I1724" i="5"/>
  <c r="E1724" i="5"/>
  <c r="X1724" i="5" s="1"/>
  <c r="R1725" i="5"/>
  <c r="H1725" i="5"/>
  <c r="J1725" i="5"/>
  <c r="F1725" i="5"/>
  <c r="G1725" i="5"/>
  <c r="I1725" i="5"/>
  <c r="E1725" i="5"/>
  <c r="X1725" i="5" s="1"/>
  <c r="E1726" i="5"/>
  <c r="X1726" i="5" s="1"/>
  <c r="I1726" i="5"/>
  <c r="G1726" i="5"/>
  <c r="H1726" i="5"/>
  <c r="J1726" i="5"/>
  <c r="F1726" i="5"/>
  <c r="R1726" i="5"/>
  <c r="E1727" i="5"/>
  <c r="X1727" i="5" s="1"/>
  <c r="J1727" i="5"/>
  <c r="R1727" i="5"/>
  <c r="H1727" i="5"/>
  <c r="I1727" i="5"/>
  <c r="F1727" i="5"/>
  <c r="G1727" i="5"/>
  <c r="H1728" i="5"/>
  <c r="G1728" i="5"/>
  <c r="I1728" i="5"/>
  <c r="R1728" i="5"/>
  <c r="F1728" i="5"/>
  <c r="J1728" i="5"/>
  <c r="E1728" i="5"/>
  <c r="X1728" i="5" s="1"/>
  <c r="G1729" i="5"/>
  <c r="H1729" i="5"/>
  <c r="J1729" i="5"/>
  <c r="F1729" i="5"/>
  <c r="R1729" i="5"/>
  <c r="I1729" i="5"/>
  <c r="E1729" i="5"/>
  <c r="X1729" i="5" s="1"/>
  <c r="H1730" i="5"/>
  <c r="E1730" i="5"/>
  <c r="X1730" i="5" s="1"/>
  <c r="F1730" i="5"/>
  <c r="J1730" i="5"/>
  <c r="R1730" i="5"/>
  <c r="G1730" i="5"/>
  <c r="I1730" i="5"/>
  <c r="H1731" i="5"/>
  <c r="E1731" i="5"/>
  <c r="X1731" i="5" s="1"/>
  <c r="J1731" i="5"/>
  <c r="G1731" i="5"/>
  <c r="I1731" i="5"/>
  <c r="R1731" i="5"/>
  <c r="F1731" i="5"/>
  <c r="G1732" i="5"/>
  <c r="F1732" i="5"/>
  <c r="R1732" i="5"/>
  <c r="I1732" i="5"/>
  <c r="J1732" i="5"/>
  <c r="H1732" i="5"/>
  <c r="E1732" i="5"/>
  <c r="X1732" i="5" s="1"/>
  <c r="G1733" i="5"/>
  <c r="F1733" i="5"/>
  <c r="J1733" i="5"/>
  <c r="H1733" i="5"/>
  <c r="I1733" i="5"/>
  <c r="R1733" i="5"/>
  <c r="E1733" i="5"/>
  <c r="X1733" i="5" s="1"/>
  <c r="J1735" i="5"/>
  <c r="R1735" i="5"/>
  <c r="I1735" i="5"/>
  <c r="G1735" i="5"/>
  <c r="H1735" i="5"/>
  <c r="F1735" i="5"/>
  <c r="E1735" i="5"/>
  <c r="X1735" i="5" s="1"/>
  <c r="E1736" i="5"/>
  <c r="X1736" i="5" s="1"/>
  <c r="G1736" i="5"/>
  <c r="J1736" i="5"/>
  <c r="I1736" i="5"/>
  <c r="R1736" i="5"/>
  <c r="F1736" i="5"/>
  <c r="H1736" i="5"/>
  <c r="I1737" i="5"/>
  <c r="E1737" i="5"/>
  <c r="X1737" i="5" s="1"/>
  <c r="J1737" i="5"/>
  <c r="H1737" i="5"/>
  <c r="R1737" i="5"/>
  <c r="G1737" i="5"/>
  <c r="F1737" i="5"/>
  <c r="I1738" i="5"/>
  <c r="R1738" i="5"/>
  <c r="F1738" i="5"/>
  <c r="J1738" i="5"/>
  <c r="H1738" i="5"/>
  <c r="G1738" i="5"/>
  <c r="E1738" i="5"/>
  <c r="X1738" i="5" s="1"/>
  <c r="E1739" i="5"/>
  <c r="X1739" i="5" s="1"/>
  <c r="R1739" i="5"/>
  <c r="I1739" i="5"/>
  <c r="J1739" i="5"/>
  <c r="H1739" i="5"/>
  <c r="G1739" i="5"/>
  <c r="F1739" i="5"/>
  <c r="I1740" i="5"/>
  <c r="E1740" i="5"/>
  <c r="X1740" i="5" s="1"/>
  <c r="H1740" i="5"/>
  <c r="J1740" i="5"/>
  <c r="R1740" i="5"/>
  <c r="F1740" i="5"/>
  <c r="G1740" i="5"/>
  <c r="G1741" i="5"/>
  <c r="E1741" i="5"/>
  <c r="X1741" i="5" s="1"/>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s="1"/>
  <c r="G1745" i="5"/>
  <c r="J1745" i="5"/>
  <c r="F1745" i="5"/>
  <c r="H1745" i="5"/>
  <c r="I1745" i="5"/>
  <c r="R1746" i="5"/>
  <c r="E1746" i="5"/>
  <c r="X1746" i="5" s="1"/>
  <c r="J1746" i="5"/>
  <c r="H1746" i="5"/>
  <c r="I1746" i="5"/>
  <c r="F1746" i="5"/>
  <c r="G1746" i="5"/>
  <c r="H1747" i="5"/>
  <c r="G1747" i="5"/>
  <c r="I1747" i="5"/>
  <c r="F1747" i="5"/>
  <c r="R1747" i="5"/>
  <c r="J1747" i="5"/>
  <c r="E1747" i="5"/>
  <c r="X1747" i="5" s="1"/>
  <c r="I1748" i="5"/>
  <c r="G1748" i="5"/>
  <c r="R1748" i="5"/>
  <c r="F1748" i="5"/>
  <c r="J1748" i="5"/>
  <c r="H1748" i="5"/>
  <c r="E1748" i="5"/>
  <c r="X1748" i="5" s="1"/>
  <c r="H1749" i="5"/>
  <c r="G1749" i="5"/>
  <c r="J1749" i="5"/>
  <c r="R1749" i="5"/>
  <c r="I1749" i="5"/>
  <c r="F1749" i="5"/>
  <c r="E1749" i="5"/>
  <c r="X1749" i="5" s="1"/>
  <c r="G1750" i="5"/>
  <c r="E1750" i="5"/>
  <c r="X1750" i="5" s="1"/>
  <c r="R1750" i="5"/>
  <c r="H1750" i="5"/>
  <c r="J1750" i="5"/>
  <c r="I1750" i="5"/>
  <c r="F1750" i="5"/>
  <c r="H1751" i="5"/>
  <c r="E1751" i="5"/>
  <c r="X1751" i="5" s="1"/>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s="1"/>
  <c r="J1755" i="5"/>
  <c r="H1755" i="5"/>
  <c r="R1755" i="5"/>
  <c r="F1755" i="5"/>
  <c r="G1755" i="5"/>
  <c r="I1755" i="5"/>
  <c r="I1756" i="5"/>
  <c r="E1756" i="5"/>
  <c r="X1756" i="5" s="1"/>
  <c r="G1756" i="5"/>
  <c r="J1756" i="5"/>
  <c r="R1756" i="5"/>
  <c r="H1756" i="5"/>
  <c r="F1756" i="5"/>
  <c r="H1757" i="5"/>
  <c r="F1757" i="5"/>
  <c r="R1757" i="5"/>
  <c r="I1757" i="5"/>
  <c r="J1757" i="5"/>
  <c r="G1757" i="5"/>
  <c r="E1757" i="5"/>
  <c r="X1757" i="5" s="1"/>
  <c r="G1758" i="5"/>
  <c r="F1758" i="5"/>
  <c r="R1758" i="5"/>
  <c r="J1758" i="5"/>
  <c r="E1758" i="5"/>
  <c r="X1758" i="5" s="1"/>
  <c r="H1758" i="5"/>
  <c r="I1758" i="5"/>
  <c r="I1759" i="5"/>
  <c r="E1759" i="5"/>
  <c r="X1759" i="5" s="1"/>
  <c r="J1759" i="5"/>
  <c r="H1759" i="5"/>
  <c r="G1759" i="5"/>
  <c r="F1759" i="5"/>
  <c r="R1759" i="5"/>
  <c r="J1760" i="5"/>
  <c r="I1760" i="5"/>
  <c r="F1760" i="5"/>
  <c r="R1760" i="5"/>
  <c r="H1760" i="5"/>
  <c r="G1760" i="5"/>
  <c r="E1760" i="5"/>
  <c r="X1760" i="5" s="1"/>
  <c r="R1761" i="5"/>
  <c r="G1761" i="5"/>
  <c r="I1761" i="5"/>
  <c r="F1761" i="5"/>
  <c r="H1761" i="5"/>
  <c r="J1761" i="5"/>
  <c r="E1761" i="5"/>
  <c r="X1761" i="5" s="1"/>
  <c r="H1762" i="5"/>
  <c r="E1762" i="5"/>
  <c r="X1762" i="5" s="1"/>
  <c r="J1762" i="5"/>
  <c r="R1762" i="5"/>
  <c r="F1762" i="5"/>
  <c r="G1762" i="5"/>
  <c r="I1762" i="5"/>
  <c r="E1763" i="5"/>
  <c r="X1763" i="5" s="1"/>
  <c r="J1763" i="5"/>
  <c r="F1763" i="5"/>
  <c r="R1763" i="5"/>
  <c r="I1763" i="5"/>
  <c r="G1763" i="5"/>
  <c r="H1763" i="5"/>
  <c r="I1764" i="5"/>
  <c r="J1764" i="5"/>
  <c r="H1764" i="5"/>
  <c r="G1764" i="5"/>
  <c r="R1764" i="5"/>
  <c r="F1764" i="5"/>
  <c r="E1764" i="5"/>
  <c r="X1764" i="5" s="1"/>
  <c r="H1765" i="5"/>
  <c r="J1765" i="5"/>
  <c r="R1765" i="5"/>
  <c r="E1765" i="5"/>
  <c r="X1765" i="5" s="1"/>
  <c r="F1765" i="5"/>
  <c r="G1765" i="5"/>
  <c r="I1765" i="5"/>
  <c r="I1766" i="5"/>
  <c r="E1766" i="5"/>
  <c r="X1766" i="5" s="1"/>
  <c r="G1766" i="5"/>
  <c r="J1766" i="5"/>
  <c r="H1766" i="5"/>
  <c r="F1766" i="5"/>
  <c r="R1766" i="5"/>
  <c r="G1767" i="5"/>
  <c r="I1767" i="5"/>
  <c r="R1767" i="5"/>
  <c r="H1767" i="5"/>
  <c r="F1767" i="5"/>
  <c r="J1767" i="5"/>
  <c r="E1767" i="5"/>
  <c r="X1767" i="5" s="1"/>
  <c r="J1768" i="5"/>
  <c r="R1768" i="5"/>
  <c r="F1768" i="5"/>
  <c r="I1768" i="5"/>
  <c r="G1768" i="5"/>
  <c r="H1768" i="5"/>
  <c r="E1768" i="5"/>
  <c r="X1768" i="5" s="1"/>
  <c r="E1769" i="5"/>
  <c r="X1769" i="5" s="1"/>
  <c r="F1769" i="5"/>
  <c r="R1769" i="5"/>
  <c r="H1769" i="5"/>
  <c r="J1769" i="5"/>
  <c r="G1769" i="5"/>
  <c r="I1769" i="5"/>
  <c r="I1770" i="5"/>
  <c r="E1770" i="5"/>
  <c r="X1770" i="5" s="1"/>
  <c r="F1770" i="5"/>
  <c r="H1770" i="5"/>
  <c r="G1770" i="5"/>
  <c r="J1770" i="5"/>
  <c r="R1770" i="5"/>
  <c r="F1771" i="5"/>
  <c r="J1771" i="5"/>
  <c r="G1771" i="5"/>
  <c r="H1771" i="5"/>
  <c r="I1771" i="5"/>
  <c r="R1771" i="5"/>
  <c r="E1771" i="5"/>
  <c r="X1771" i="5" s="1"/>
  <c r="R1772" i="5"/>
  <c r="J1772" i="5"/>
  <c r="I1772" i="5"/>
  <c r="F1772" i="5"/>
  <c r="G1772" i="5"/>
  <c r="E1772" i="5"/>
  <c r="X1772" i="5" s="1"/>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s="1"/>
  <c r="H1776" i="5"/>
  <c r="E1776" i="5"/>
  <c r="X1776" i="5" s="1"/>
  <c r="G1776" i="5"/>
  <c r="I1776" i="5"/>
  <c r="J1776" i="5"/>
  <c r="R1776" i="5"/>
  <c r="F1776" i="5"/>
  <c r="F1777" i="5"/>
  <c r="E1777" i="5"/>
  <c r="X1777" i="5" s="1"/>
  <c r="J1777" i="5"/>
  <c r="I1777" i="5"/>
  <c r="H1777" i="5"/>
  <c r="R1777" i="5"/>
  <c r="G1777" i="5"/>
  <c r="J1778" i="5"/>
  <c r="F1778" i="5"/>
  <c r="H1778" i="5"/>
  <c r="G1778" i="5"/>
  <c r="R1778" i="5"/>
  <c r="I1778" i="5"/>
  <c r="E1778" i="5"/>
  <c r="X1778" i="5" s="1"/>
  <c r="R1779" i="5"/>
  <c r="H1779" i="5"/>
  <c r="F1779" i="5"/>
  <c r="G1779" i="5"/>
  <c r="I1779" i="5"/>
  <c r="J1779" i="5"/>
  <c r="E1779" i="5"/>
  <c r="X1779" i="5" s="1"/>
  <c r="I1780" i="5"/>
  <c r="E1780" i="5"/>
  <c r="X1780" i="5" s="1"/>
  <c r="J1780" i="5"/>
  <c r="R1780" i="5"/>
  <c r="F1780" i="5"/>
  <c r="H1780" i="5"/>
  <c r="G1780" i="5"/>
  <c r="F1781" i="5"/>
  <c r="E1781" i="5"/>
  <c r="X1781" i="5" s="1"/>
  <c r="R1781" i="5"/>
  <c r="H1781" i="5"/>
  <c r="J1781" i="5"/>
  <c r="I1781" i="5"/>
  <c r="G1781" i="5"/>
  <c r="G1782" i="5"/>
  <c r="R1782" i="5"/>
  <c r="F1782" i="5"/>
  <c r="I1782" i="5"/>
  <c r="H1782" i="5"/>
  <c r="J1782" i="5"/>
  <c r="E1782" i="5"/>
  <c r="X1782" i="5" s="1"/>
  <c r="R1783" i="5"/>
  <c r="J1783" i="5"/>
  <c r="H1783" i="5"/>
  <c r="F1783" i="5"/>
  <c r="I1783" i="5"/>
  <c r="G1783" i="5"/>
  <c r="E1783" i="5"/>
  <c r="X1783" i="5" s="1"/>
  <c r="F1784" i="5"/>
  <c r="E1784" i="5"/>
  <c r="X1784" i="5" s="1"/>
  <c r="R1784" i="5"/>
  <c r="I1784" i="5"/>
  <c r="J1784" i="5"/>
  <c r="G1784" i="5"/>
  <c r="H1784" i="5"/>
  <c r="J1785" i="5"/>
  <c r="E1785" i="5"/>
  <c r="X1785" i="5" s="1"/>
  <c r="F1785" i="5"/>
  <c r="H1785" i="5"/>
  <c r="I1785" i="5"/>
  <c r="R1785" i="5"/>
  <c r="G1785" i="5"/>
  <c r="I1786" i="5"/>
  <c r="R1786" i="5"/>
  <c r="H1786" i="5"/>
  <c r="J1786" i="5"/>
  <c r="G1786" i="5"/>
  <c r="F1786" i="5"/>
  <c r="E1786" i="5"/>
  <c r="X1786" i="5" s="1"/>
  <c r="F1787" i="5"/>
  <c r="H1787" i="5"/>
  <c r="G1787" i="5"/>
  <c r="J1787" i="5"/>
  <c r="R1787" i="5"/>
  <c r="I1787" i="5"/>
  <c r="E1787" i="5"/>
  <c r="X1787" i="5" s="1"/>
  <c r="I1788" i="5"/>
  <c r="R1788" i="5"/>
  <c r="G1788" i="5"/>
  <c r="H1788" i="5"/>
  <c r="J1788" i="5"/>
  <c r="F1788" i="5"/>
  <c r="E1788" i="5"/>
  <c r="X1788" i="5" s="1"/>
  <c r="H1789" i="5"/>
  <c r="G1789" i="5"/>
  <c r="I1789" i="5"/>
  <c r="J1789" i="5"/>
  <c r="E1789" i="5"/>
  <c r="X1789" i="5" s="1"/>
  <c r="R1789" i="5"/>
  <c r="F1789" i="5"/>
  <c r="G1790" i="5"/>
  <c r="E1790" i="5"/>
  <c r="X1790" i="5" s="1"/>
  <c r="F1790" i="5"/>
  <c r="J1790" i="5"/>
  <c r="H1790" i="5"/>
  <c r="I1790" i="5"/>
  <c r="R1790" i="5"/>
  <c r="R1791" i="5"/>
  <c r="I1791" i="5"/>
  <c r="G1791" i="5"/>
  <c r="F1791" i="5"/>
  <c r="H1791" i="5"/>
  <c r="J1791" i="5"/>
  <c r="E1791" i="5"/>
  <c r="X1791" i="5" s="1"/>
  <c r="E1792" i="5"/>
  <c r="X1792" i="5" s="1"/>
  <c r="F1792" i="5"/>
  <c r="R1792" i="5"/>
  <c r="H1792" i="5"/>
  <c r="G1792" i="5"/>
  <c r="J1792" i="5"/>
  <c r="I1792" i="5"/>
  <c r="J1793" i="5"/>
  <c r="G1793" i="5"/>
  <c r="R1793" i="5"/>
  <c r="F1793" i="5"/>
  <c r="H1793" i="5"/>
  <c r="I1793" i="5"/>
  <c r="E1793" i="5"/>
  <c r="X1793" i="5" s="1"/>
  <c r="G1794" i="5"/>
  <c r="J1794" i="5"/>
  <c r="I1794" i="5"/>
  <c r="R1794" i="5"/>
  <c r="H1794" i="5"/>
  <c r="E1794" i="5"/>
  <c r="X1794" i="5" s="1"/>
  <c r="F1794" i="5"/>
  <c r="R1795" i="5"/>
  <c r="I1795" i="5"/>
  <c r="G1795" i="5"/>
  <c r="F1795" i="5"/>
  <c r="J1795" i="5"/>
  <c r="H1795" i="5"/>
  <c r="E1795" i="5"/>
  <c r="X1795" i="5" s="1"/>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s="1"/>
  <c r="J1799" i="5"/>
  <c r="G1799" i="5"/>
  <c r="R1799" i="5"/>
  <c r="I1799" i="5"/>
  <c r="H1799" i="5"/>
  <c r="F1799" i="5"/>
  <c r="E1799" i="5"/>
  <c r="X1799" i="5" s="1"/>
  <c r="F1800" i="5"/>
  <c r="H1800" i="5"/>
  <c r="R1800" i="5"/>
  <c r="G1800" i="5"/>
  <c r="J1800" i="5"/>
  <c r="E1800" i="5"/>
  <c r="X1800" i="5" s="1"/>
  <c r="I1800" i="5"/>
  <c r="G1801" i="5"/>
  <c r="J1801" i="5"/>
  <c r="H1801" i="5"/>
  <c r="R1801" i="5"/>
  <c r="F1801" i="5"/>
  <c r="E1801" i="5"/>
  <c r="X1801" i="5" s="1"/>
  <c r="I1801" i="5"/>
  <c r="J1802" i="5"/>
  <c r="R1802" i="5"/>
  <c r="F1802" i="5"/>
  <c r="H1802" i="5"/>
  <c r="G1802" i="5"/>
  <c r="E1802" i="5"/>
  <c r="X1802" i="5" s="1"/>
  <c r="I1802" i="5"/>
  <c r="F1803" i="5"/>
  <c r="I1803" i="5"/>
  <c r="H1803" i="5"/>
  <c r="R1803" i="5"/>
  <c r="J1803" i="5"/>
  <c r="G1803" i="5"/>
  <c r="E1803" i="5"/>
  <c r="X1803" i="5" s="1"/>
  <c r="I1804" i="5"/>
  <c r="J1804" i="5"/>
  <c r="H1804" i="5"/>
  <c r="F1804" i="5"/>
  <c r="R1804" i="5"/>
  <c r="E1804" i="5"/>
  <c r="X1804" i="5" s="1"/>
  <c r="G1804" i="5"/>
  <c r="J1805" i="5"/>
  <c r="R1805" i="5"/>
  <c r="H1805" i="5"/>
  <c r="F1805" i="5"/>
  <c r="G1805" i="5"/>
  <c r="E1805" i="5"/>
  <c r="X1805" i="5" s="1"/>
  <c r="I1805" i="5"/>
  <c r="G1807" i="5"/>
  <c r="H1807" i="5"/>
  <c r="I1807" i="5"/>
  <c r="F1807" i="5"/>
  <c r="J1807" i="5"/>
  <c r="E1807" i="5"/>
  <c r="X1807" i="5" s="1"/>
  <c r="R1807" i="5"/>
  <c r="G1808" i="5"/>
  <c r="F1808" i="5"/>
  <c r="R1808" i="5"/>
  <c r="I1808" i="5"/>
  <c r="J1808" i="5"/>
  <c r="E1808" i="5"/>
  <c r="X1808" i="5" s="1"/>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s="1"/>
  <c r="G1812" i="5"/>
  <c r="H1812" i="5"/>
  <c r="J1812" i="5"/>
  <c r="R1812" i="5"/>
  <c r="F1812" i="5"/>
  <c r="E1812" i="5"/>
  <c r="X1812" i="5" s="1"/>
  <c r="I1812" i="5"/>
  <c r="R1813" i="5"/>
  <c r="H1813" i="5"/>
  <c r="I1813" i="5"/>
  <c r="J1813" i="5"/>
  <c r="F1813" i="5"/>
  <c r="G1813" i="5"/>
  <c r="E1813" i="5"/>
  <c r="X1813" i="5" s="1"/>
  <c r="J1814" i="5"/>
  <c r="I1814" i="5"/>
  <c r="F1814" i="5"/>
  <c r="H1814" i="5"/>
  <c r="G1814" i="5"/>
  <c r="E1814" i="5"/>
  <c r="X1814" i="5" s="1"/>
  <c r="R1814" i="5"/>
  <c r="J1815" i="5"/>
  <c r="R1815" i="5"/>
  <c r="G1815" i="5"/>
  <c r="F1815" i="5"/>
  <c r="I1815" i="5"/>
  <c r="E1815" i="5"/>
  <c r="X1815" i="5" s="1"/>
  <c r="H1815" i="5"/>
  <c r="J1816" i="5"/>
  <c r="R1816" i="5"/>
  <c r="F1816" i="5"/>
  <c r="H1816" i="5"/>
  <c r="I1816" i="5"/>
  <c r="E1816" i="5"/>
  <c r="X1816" i="5" s="1"/>
  <c r="G1816" i="5"/>
  <c r="R1817" i="5"/>
  <c r="I1817" i="5"/>
  <c r="F1817" i="5"/>
  <c r="J1817" i="5"/>
  <c r="G1817" i="5"/>
  <c r="E1817" i="5"/>
  <c r="X1817" i="5" s="1"/>
  <c r="H1817" i="5"/>
  <c r="I1818" i="5"/>
  <c r="J1818" i="5"/>
  <c r="G1818" i="5"/>
  <c r="R1818" i="5"/>
  <c r="F1818" i="5"/>
  <c r="H1818" i="5"/>
  <c r="E1818" i="5"/>
  <c r="X1818" i="5" s="1"/>
  <c r="F1819" i="5"/>
  <c r="J1819" i="5"/>
  <c r="I1819" i="5"/>
  <c r="H1819" i="5"/>
  <c r="R1819" i="5"/>
  <c r="E1819" i="5"/>
  <c r="X1819" i="5" s="1"/>
  <c r="G1819" i="5"/>
  <c r="H1820" i="5"/>
  <c r="J1820" i="5"/>
  <c r="F1820" i="5"/>
  <c r="I1820" i="5"/>
  <c r="G1820" i="5"/>
  <c r="R1820" i="5"/>
  <c r="E1820" i="5"/>
  <c r="X1820" i="5" s="1"/>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s="1"/>
  <c r="G1824" i="5"/>
  <c r="R1824" i="5"/>
  <c r="I1824" i="5"/>
  <c r="J1824" i="5"/>
  <c r="H1824" i="5"/>
  <c r="E1824" i="5"/>
  <c r="X1824" i="5" s="1"/>
  <c r="F1824" i="5"/>
  <c r="R1825" i="5"/>
  <c r="J1825" i="5"/>
  <c r="H1825" i="5"/>
  <c r="F1825" i="5"/>
  <c r="I1825" i="5"/>
  <c r="G1825" i="5"/>
  <c r="E1825" i="5"/>
  <c r="X1825" i="5" s="1"/>
  <c r="F1826" i="5"/>
  <c r="J1826" i="5"/>
  <c r="G1826" i="5"/>
  <c r="R1826" i="5"/>
  <c r="H1826" i="5"/>
  <c r="I1826" i="5"/>
  <c r="E1826" i="5"/>
  <c r="X1826" i="5" s="1"/>
  <c r="F1827" i="5"/>
  <c r="H1827" i="5"/>
  <c r="G1827" i="5"/>
  <c r="I1827" i="5"/>
  <c r="R1827" i="5"/>
  <c r="E1827" i="5"/>
  <c r="X1827" i="5" s="1"/>
  <c r="J1827" i="5"/>
  <c r="H1828" i="5"/>
  <c r="G1828" i="5"/>
  <c r="R1828" i="5"/>
  <c r="J1828" i="5"/>
  <c r="I1828" i="5"/>
  <c r="E1828" i="5"/>
  <c r="X1828" i="5" s="1"/>
  <c r="F1828" i="5"/>
  <c r="J1829" i="5"/>
  <c r="R1829" i="5"/>
  <c r="F1829" i="5"/>
  <c r="I1829" i="5"/>
  <c r="G1829" i="5"/>
  <c r="E1829" i="5"/>
  <c r="X1829" i="5" s="1"/>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s="1"/>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s="1"/>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s="1"/>
  <c r="F1839" i="5"/>
  <c r="I1840" i="5"/>
  <c r="J1840" i="5"/>
  <c r="G1840" i="5"/>
  <c r="H1840" i="5"/>
  <c r="R1840" i="5"/>
  <c r="E1840" i="5"/>
  <c r="X1840" i="5" s="1"/>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s="1"/>
  <c r="H1843" i="5"/>
  <c r="G1844" i="5"/>
  <c r="I1844" i="5"/>
  <c r="F1844" i="5"/>
  <c r="H1844" i="5"/>
  <c r="J1844" i="5"/>
  <c r="E1844" i="5"/>
  <c r="X1844" i="5" s="1"/>
  <c r="R1844" i="5"/>
  <c r="I1845" i="5"/>
  <c r="H1845" i="5"/>
  <c r="R1845" i="5"/>
  <c r="F1845" i="5"/>
  <c r="J1845" i="5"/>
  <c r="E1845" i="5"/>
  <c r="X1845" i="5" s="1"/>
  <c r="G1845" i="5"/>
  <c r="R1846" i="5"/>
  <c r="H1846" i="5"/>
  <c r="F1846" i="5"/>
  <c r="J1846" i="5"/>
  <c r="G1846" i="5"/>
  <c r="E1846" i="5"/>
  <c r="X1846" i="5" s="1"/>
  <c r="I1846" i="5"/>
  <c r="J1847" i="5"/>
  <c r="F1847" i="5"/>
  <c r="H1847" i="5"/>
  <c r="G1847" i="5"/>
  <c r="I1847" i="5"/>
  <c r="E1847" i="5"/>
  <c r="X1847" i="5" s="1"/>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s="1"/>
  <c r="R1851" i="5"/>
  <c r="H1852" i="5"/>
  <c r="J1852" i="5"/>
  <c r="F1852" i="5"/>
  <c r="G1852" i="5"/>
  <c r="R1852" i="5"/>
  <c r="E1852" i="5"/>
  <c r="X1852" i="5" s="1"/>
  <c r="I1852" i="5"/>
  <c r="I1853" i="5"/>
  <c r="J1853" i="5"/>
  <c r="H1853" i="5"/>
  <c r="F1853" i="5"/>
  <c r="G1853" i="5"/>
  <c r="E1853" i="5"/>
  <c r="X1853" i="5" s="1"/>
  <c r="R1853" i="5"/>
  <c r="I1854" i="5"/>
  <c r="H1854" i="5"/>
  <c r="R1854" i="5"/>
  <c r="G1854" i="5"/>
  <c r="J1854" i="5"/>
  <c r="E1854" i="5"/>
  <c r="X1854" i="5" s="1"/>
  <c r="F1854" i="5"/>
  <c r="J1855" i="5"/>
  <c r="H1855" i="5"/>
  <c r="I1855" i="5"/>
  <c r="R1855" i="5"/>
  <c r="G1855" i="5"/>
  <c r="E1855" i="5"/>
  <c r="X1855" i="5" s="1"/>
  <c r="F1855" i="5"/>
  <c r="J1856" i="5"/>
  <c r="H1856" i="5"/>
  <c r="F1856" i="5"/>
  <c r="R1856" i="5"/>
  <c r="G1856" i="5"/>
  <c r="I1856" i="5"/>
  <c r="E1856" i="5"/>
  <c r="X1856" i="5" s="1"/>
  <c r="R1857" i="5"/>
  <c r="G1857" i="5"/>
  <c r="J1857" i="5"/>
  <c r="F1857" i="5"/>
  <c r="I1857" i="5"/>
  <c r="E1857" i="5"/>
  <c r="X1857" i="5" s="1"/>
  <c r="H1857" i="5"/>
  <c r="R1858" i="5"/>
  <c r="F1858" i="5"/>
  <c r="J1858" i="5"/>
  <c r="H1858" i="5"/>
  <c r="I1858" i="5"/>
  <c r="E1858" i="5"/>
  <c r="X1858" i="5" s="1"/>
  <c r="G1858" i="5"/>
  <c r="J1859" i="5"/>
  <c r="R1859" i="5"/>
  <c r="G1859" i="5"/>
  <c r="I1859" i="5"/>
  <c r="F1859" i="5"/>
  <c r="E1859" i="5"/>
  <c r="X1859" i="5" s="1"/>
  <c r="H1859" i="5"/>
  <c r="J1860" i="5"/>
  <c r="H1860" i="5"/>
  <c r="F1860" i="5"/>
  <c r="R1860" i="5"/>
  <c r="G1860" i="5"/>
  <c r="E1860" i="5"/>
  <c r="X1860" i="5" s="1"/>
  <c r="I1860" i="5"/>
  <c r="H1861" i="5"/>
  <c r="J1861" i="5"/>
  <c r="G1861" i="5"/>
  <c r="I1861" i="5"/>
  <c r="R1861" i="5"/>
  <c r="E1861" i="5"/>
  <c r="X1861" i="5" s="1"/>
  <c r="F1861" i="5"/>
  <c r="J1862" i="5"/>
  <c r="G1862" i="5"/>
  <c r="I1862" i="5"/>
  <c r="H1862" i="5"/>
  <c r="R1862" i="5"/>
  <c r="E1862" i="5"/>
  <c r="X1862" i="5" s="1"/>
  <c r="F1862" i="5"/>
  <c r="H1863" i="5"/>
  <c r="R1863" i="5"/>
  <c r="G1863" i="5"/>
  <c r="I1863" i="5"/>
  <c r="J1863" i="5"/>
  <c r="F1863" i="5"/>
  <c r="E1863" i="5"/>
  <c r="X1863" i="5" s="1"/>
  <c r="R1864" i="5"/>
  <c r="I1864" i="5"/>
  <c r="G1864" i="5"/>
  <c r="J1864" i="5"/>
  <c r="F1864" i="5"/>
  <c r="H1864" i="5"/>
  <c r="E1864" i="5"/>
  <c r="X1864" i="5" s="1"/>
  <c r="F1865" i="5"/>
  <c r="I1865" i="5"/>
  <c r="G1865" i="5"/>
  <c r="H1865" i="5"/>
  <c r="R1865" i="5"/>
  <c r="E1865" i="5"/>
  <c r="X1865" i="5" s="1"/>
  <c r="J1865" i="5"/>
  <c r="R1866" i="5"/>
  <c r="H1866" i="5"/>
  <c r="G1866" i="5"/>
  <c r="F1866" i="5"/>
  <c r="J1866" i="5"/>
  <c r="E1866" i="5"/>
  <c r="X1866" i="5" s="1"/>
  <c r="I1866" i="5"/>
  <c r="G1867" i="5"/>
  <c r="H1867" i="5"/>
  <c r="F1867" i="5"/>
  <c r="J1867" i="5"/>
  <c r="R1867" i="5"/>
  <c r="I1867" i="5"/>
  <c r="E1867" i="5"/>
  <c r="X1867" i="5" s="1"/>
  <c r="F1868" i="5"/>
  <c r="J1868" i="5"/>
  <c r="I1868" i="5"/>
  <c r="H1868" i="5"/>
  <c r="R1868" i="5"/>
  <c r="E1868" i="5"/>
  <c r="X1868" i="5" s="1"/>
  <c r="G1868" i="5"/>
  <c r="H1869" i="5"/>
  <c r="I1869" i="5"/>
  <c r="R1869" i="5"/>
  <c r="J1869" i="5"/>
  <c r="F1869" i="5"/>
  <c r="E1869" i="5"/>
  <c r="X1869" i="5" s="1"/>
  <c r="G1869" i="5"/>
  <c r="G1871" i="5"/>
  <c r="I1871" i="5"/>
  <c r="H1871" i="5"/>
  <c r="R1871" i="5"/>
  <c r="J1871" i="5"/>
  <c r="E1871" i="5"/>
  <c r="X1871" i="5" s="1"/>
  <c r="F1871" i="5"/>
  <c r="R1872" i="5"/>
  <c r="G1872" i="5"/>
  <c r="J1872" i="5"/>
  <c r="I1872" i="5"/>
  <c r="H1872" i="5"/>
  <c r="F1872" i="5"/>
  <c r="E1872" i="5"/>
  <c r="X1872" i="5" s="1"/>
  <c r="J1873" i="5"/>
  <c r="R1873" i="5"/>
  <c r="F1873" i="5"/>
  <c r="H1873" i="5"/>
  <c r="I1873" i="5"/>
  <c r="E1873" i="5"/>
  <c r="X1873" i="5" s="1"/>
  <c r="G1873" i="5"/>
  <c r="F1874" i="5"/>
  <c r="H1874" i="5"/>
  <c r="J1874" i="5"/>
  <c r="R1874" i="5"/>
  <c r="G1874" i="5"/>
  <c r="E1874" i="5"/>
  <c r="X1874" i="5" s="1"/>
  <c r="I1874" i="5"/>
  <c r="G1875" i="5"/>
  <c r="H1875" i="5"/>
  <c r="F1875" i="5"/>
  <c r="R1875" i="5"/>
  <c r="I1875" i="5"/>
  <c r="E1875" i="5"/>
  <c r="X1875" i="5" s="1"/>
  <c r="J1875" i="5"/>
  <c r="F1876" i="5"/>
  <c r="J1876" i="5"/>
  <c r="H1876" i="5"/>
  <c r="G1876" i="5"/>
  <c r="I1876" i="5"/>
  <c r="E1876" i="5"/>
  <c r="X1876" i="5" s="1"/>
  <c r="R1876" i="5"/>
  <c r="F633" i="5"/>
  <c r="H633" i="5"/>
  <c r="J633" i="5"/>
  <c r="R633" i="5"/>
  <c r="I633" i="5"/>
  <c r="E633" i="5"/>
  <c r="X633" i="5" s="1"/>
  <c r="I670" i="5"/>
  <c r="H670" i="5"/>
  <c r="J670" i="5"/>
  <c r="R670" i="5"/>
  <c r="F670" i="5"/>
  <c r="E670" i="5"/>
  <c r="X670" i="5" s="1"/>
  <c r="H673" i="5"/>
  <c r="I673" i="5"/>
  <c r="F673" i="5"/>
  <c r="J673" i="5"/>
  <c r="R673" i="5"/>
  <c r="E673" i="5"/>
  <c r="X673" i="5" s="1"/>
  <c r="R713" i="5"/>
  <c r="I713" i="5"/>
  <c r="H713" i="5"/>
  <c r="J713" i="5"/>
  <c r="F713" i="5"/>
  <c r="E713" i="5"/>
  <c r="X713" i="5" s="1"/>
  <c r="I721" i="5"/>
  <c r="J721" i="5"/>
  <c r="R721" i="5"/>
  <c r="F721" i="5"/>
  <c r="H721" i="5"/>
  <c r="E721" i="5"/>
  <c r="X721" i="5" s="1"/>
  <c r="F734" i="5"/>
  <c r="J734" i="5"/>
  <c r="I734" i="5"/>
  <c r="R734" i="5"/>
  <c r="H734" i="5"/>
  <c r="E734" i="5"/>
  <c r="X734" i="5" s="1"/>
  <c r="F745" i="5"/>
  <c r="R745" i="5"/>
  <c r="H745" i="5"/>
  <c r="I745" i="5"/>
  <c r="J745" i="5"/>
  <c r="E745" i="5"/>
  <c r="X745" i="5" s="1"/>
  <c r="F753" i="5"/>
  <c r="I753" i="5"/>
  <c r="J753" i="5"/>
  <c r="R753" i="5"/>
  <c r="H753" i="5"/>
  <c r="E753" i="5"/>
  <c r="X753" i="5" s="1"/>
  <c r="F758" i="5"/>
  <c r="R758" i="5"/>
  <c r="J758" i="5"/>
  <c r="H758" i="5"/>
  <c r="I758" i="5"/>
  <c r="E758" i="5"/>
  <c r="X758" i="5" s="1"/>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s="1"/>
  <c r="J849" i="5"/>
  <c r="I849" i="5"/>
  <c r="H849" i="5"/>
  <c r="F849" i="5"/>
  <c r="R849" i="5"/>
  <c r="E849" i="5"/>
  <c r="X849" i="5" s="1"/>
  <c r="F857" i="5"/>
  <c r="R857" i="5"/>
  <c r="I857" i="5"/>
  <c r="J857" i="5"/>
  <c r="H857" i="5"/>
  <c r="E857" i="5"/>
  <c r="X857" i="5" s="1"/>
  <c r="R865" i="5"/>
  <c r="F865" i="5"/>
  <c r="H865" i="5"/>
  <c r="J865" i="5"/>
  <c r="I865" i="5"/>
  <c r="E865" i="5"/>
  <c r="X865" i="5" s="1"/>
  <c r="J894" i="5"/>
  <c r="H894" i="5"/>
  <c r="R894" i="5"/>
  <c r="F894" i="5"/>
  <c r="I894" i="5"/>
  <c r="E894" i="5"/>
  <c r="X894" i="5" s="1"/>
  <c r="F902" i="5"/>
  <c r="H902" i="5"/>
  <c r="R902" i="5"/>
  <c r="I902" i="5"/>
  <c r="J902" i="5"/>
  <c r="E902" i="5"/>
  <c r="X902" i="5" s="1"/>
  <c r="I918" i="5"/>
  <c r="R918" i="5"/>
  <c r="J918" i="5"/>
  <c r="F918" i="5"/>
  <c r="H918" i="5"/>
  <c r="E918" i="5"/>
  <c r="X918" i="5" s="1"/>
  <c r="H926" i="5"/>
  <c r="R926" i="5"/>
  <c r="I926" i="5"/>
  <c r="J926" i="5"/>
  <c r="F926" i="5"/>
  <c r="E926" i="5"/>
  <c r="X926" i="5" s="1"/>
  <c r="F969" i="5"/>
  <c r="J969" i="5"/>
  <c r="I969" i="5"/>
  <c r="H969" i="5"/>
  <c r="R969" i="5"/>
  <c r="E969" i="5"/>
  <c r="X969" i="5" s="1"/>
  <c r="H1001" i="5"/>
  <c r="J1001" i="5"/>
  <c r="F1001" i="5"/>
  <c r="R1001" i="5"/>
  <c r="I1001" i="5"/>
  <c r="E1001" i="5"/>
  <c r="X1001" i="5" s="1"/>
  <c r="J1025" i="5"/>
  <c r="F1025" i="5"/>
  <c r="H1025" i="5"/>
  <c r="R1025" i="5"/>
  <c r="I1025" i="5"/>
  <c r="E1025" i="5"/>
  <c r="X1025" i="5" s="1"/>
  <c r="F1030" i="5"/>
  <c r="R1030" i="5"/>
  <c r="J1030" i="5"/>
  <c r="I1030" i="5"/>
  <c r="H1030" i="5"/>
  <c r="E1030" i="5"/>
  <c r="X1030" i="5" s="1"/>
  <c r="I1049" i="5"/>
  <c r="F1049" i="5"/>
  <c r="H1049" i="5"/>
  <c r="J1049" i="5"/>
  <c r="R1049" i="5"/>
  <c r="E1049" i="5"/>
  <c r="X1049" i="5" s="1"/>
  <c r="R1065" i="5"/>
  <c r="F1065" i="5"/>
  <c r="H1065" i="5"/>
  <c r="I1065" i="5"/>
  <c r="J1065" i="5"/>
  <c r="E1065" i="5"/>
  <c r="X1065" i="5" s="1"/>
  <c r="R1070" i="5"/>
  <c r="J1070" i="5"/>
  <c r="H1070" i="5"/>
  <c r="I1070" i="5"/>
  <c r="F1070" i="5"/>
  <c r="E1070" i="5"/>
  <c r="X1070" i="5" s="1"/>
  <c r="H1073" i="5"/>
  <c r="R1073" i="5"/>
  <c r="I1073" i="5"/>
  <c r="F1073" i="5"/>
  <c r="J1073" i="5"/>
  <c r="E1073" i="5"/>
  <c r="X1073" i="5" s="1"/>
  <c r="H1078" i="5"/>
  <c r="R1078" i="5"/>
  <c r="F1078" i="5"/>
  <c r="I1078" i="5"/>
  <c r="J1078" i="5"/>
  <c r="E1078" i="5"/>
  <c r="X1078" i="5" s="1"/>
  <c r="H1081" i="5"/>
  <c r="R1081" i="5"/>
  <c r="I1081" i="5"/>
  <c r="J1081" i="5"/>
  <c r="F1081" i="5"/>
  <c r="E1081" i="5"/>
  <c r="X1081" i="5" s="1"/>
  <c r="J1102" i="5"/>
  <c r="I1102" i="5"/>
  <c r="H1102" i="5"/>
  <c r="R1102" i="5"/>
  <c r="F1102" i="5"/>
  <c r="E1102" i="5"/>
  <c r="X1102" i="5" s="1"/>
  <c r="I1118" i="5"/>
  <c r="F1118" i="5"/>
  <c r="J1118" i="5"/>
  <c r="R1118" i="5"/>
  <c r="H1118" i="5"/>
  <c r="E1118" i="5"/>
  <c r="X1118" i="5" s="1"/>
  <c r="F1121" i="5"/>
  <c r="R1121" i="5"/>
  <c r="J1121" i="5"/>
  <c r="H1121" i="5"/>
  <c r="I1121" i="5"/>
  <c r="E1121" i="5"/>
  <c r="X1121" i="5" s="1"/>
  <c r="F1169" i="5"/>
  <c r="H1169" i="5"/>
  <c r="R1169" i="5"/>
  <c r="J1169" i="5"/>
  <c r="I1169" i="5"/>
  <c r="E1169" i="5"/>
  <c r="X1169" i="5" s="1"/>
  <c r="R1177" i="5"/>
  <c r="F1177" i="5"/>
  <c r="H1177" i="5"/>
  <c r="I1177" i="5"/>
  <c r="J1177" i="5"/>
  <c r="E1177" i="5"/>
  <c r="X1177" i="5" s="1"/>
  <c r="I1182" i="5"/>
  <c r="F1182" i="5"/>
  <c r="H1182" i="5"/>
  <c r="J1182" i="5"/>
  <c r="R1182" i="5"/>
  <c r="E1182" i="5"/>
  <c r="X1182" i="5" s="1"/>
  <c r="H1241" i="5"/>
  <c r="J1241" i="5"/>
  <c r="R1241" i="5"/>
  <c r="F1241" i="5"/>
  <c r="I1241" i="5"/>
  <c r="E1241" i="5"/>
  <c r="X1241" i="5" s="1"/>
  <c r="H1249" i="5"/>
  <c r="R1249" i="5"/>
  <c r="I1249" i="5"/>
  <c r="J1249" i="5"/>
  <c r="F1249" i="5"/>
  <c r="E1249" i="5"/>
  <c r="X1249" i="5" s="1"/>
  <c r="R1270" i="5"/>
  <c r="F1270" i="5"/>
  <c r="I1270" i="5"/>
  <c r="H1270" i="5"/>
  <c r="J1270" i="5"/>
  <c r="E1270" i="5"/>
  <c r="X1270" i="5" s="1"/>
  <c r="F1273" i="5"/>
  <c r="I1273" i="5"/>
  <c r="R1273" i="5"/>
  <c r="H1273" i="5"/>
  <c r="J1273" i="5"/>
  <c r="E1273" i="5"/>
  <c r="X1273" i="5" s="1"/>
  <c r="R1294" i="5"/>
  <c r="F1294" i="5"/>
  <c r="J1294" i="5"/>
  <c r="H1294" i="5"/>
  <c r="I1294" i="5"/>
  <c r="E1294" i="5"/>
  <c r="X1294" i="5" s="1"/>
  <c r="H1345" i="5"/>
  <c r="R1345" i="5"/>
  <c r="F1345" i="5"/>
  <c r="J1345" i="5"/>
  <c r="I1345" i="5"/>
  <c r="E1345" i="5"/>
  <c r="X1345" i="5" s="1"/>
  <c r="I1374" i="5"/>
  <c r="F1374" i="5"/>
  <c r="H1374" i="5"/>
  <c r="R1374" i="5"/>
  <c r="J1374" i="5"/>
  <c r="E1374" i="5"/>
  <c r="X1374" i="5" s="1"/>
  <c r="I1382" i="5"/>
  <c r="H1382" i="5"/>
  <c r="R1382" i="5"/>
  <c r="J1382" i="5"/>
  <c r="F1382" i="5"/>
  <c r="E1382" i="5"/>
  <c r="X1382" i="5" s="1"/>
  <c r="R1390" i="5"/>
  <c r="I1390" i="5"/>
  <c r="J1390" i="5"/>
  <c r="F1390" i="5"/>
  <c r="H1390" i="5"/>
  <c r="E1390" i="5"/>
  <c r="X1390" i="5" s="1"/>
  <c r="I1393" i="5"/>
  <c r="J1393" i="5"/>
  <c r="R1393" i="5"/>
  <c r="H1393" i="5"/>
  <c r="F1393" i="5"/>
  <c r="E1393" i="5"/>
  <c r="X1393" i="5" s="1"/>
  <c r="H1398" i="5"/>
  <c r="J1398" i="5"/>
  <c r="R1398" i="5"/>
  <c r="I1398" i="5"/>
  <c r="F1398" i="5"/>
  <c r="E1398" i="5"/>
  <c r="X1398" i="5" s="1"/>
  <c r="J1406" i="5"/>
  <c r="F1406" i="5"/>
  <c r="R1406" i="5"/>
  <c r="H1406" i="5"/>
  <c r="I1406" i="5"/>
  <c r="E1406" i="5"/>
  <c r="X1406" i="5" s="1"/>
  <c r="I1470" i="5"/>
  <c r="R1470" i="5"/>
  <c r="J1470" i="5"/>
  <c r="H1470" i="5"/>
  <c r="F1470" i="5"/>
  <c r="E1470" i="5"/>
  <c r="X1470" i="5" s="1"/>
  <c r="J1478" i="5"/>
  <c r="F1478" i="5"/>
  <c r="H1478" i="5"/>
  <c r="R1478" i="5"/>
  <c r="I1478" i="5"/>
  <c r="E1478" i="5"/>
  <c r="X1478" i="5" s="1"/>
  <c r="J1489" i="5"/>
  <c r="H1489" i="5"/>
  <c r="F1489" i="5"/>
  <c r="R1489" i="5"/>
  <c r="I1489" i="5"/>
  <c r="E1489" i="5"/>
  <c r="X1489" i="5" s="1"/>
  <c r="H1494" i="5"/>
  <c r="R1494" i="5"/>
  <c r="F1494" i="5"/>
  <c r="I1494" i="5"/>
  <c r="J1494" i="5"/>
  <c r="E1494" i="5"/>
  <c r="X1494" i="5" s="1"/>
  <c r="R1502" i="5"/>
  <c r="J1502" i="5"/>
  <c r="I1502" i="5"/>
  <c r="H1502" i="5"/>
  <c r="F1502" i="5"/>
  <c r="E1502" i="5"/>
  <c r="X1502" i="5" s="1"/>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s="1"/>
  <c r="H1646" i="5"/>
  <c r="J1646" i="5"/>
  <c r="I1646" i="5"/>
  <c r="F1646" i="5"/>
  <c r="R1646" i="5"/>
  <c r="E1646" i="5"/>
  <c r="X1646" i="5" s="1"/>
  <c r="I1734" i="5"/>
  <c r="H1734" i="5"/>
  <c r="J1734" i="5"/>
  <c r="R1734" i="5"/>
  <c r="F1734" i="5"/>
  <c r="E1734" i="5"/>
  <c r="X1734" i="5" s="1"/>
  <c r="R1806" i="5"/>
  <c r="J1806" i="5"/>
  <c r="H1806" i="5"/>
  <c r="I1806" i="5"/>
  <c r="F1806" i="5"/>
  <c r="E1806" i="5"/>
  <c r="X1806" i="5" s="1"/>
  <c r="J1870" i="5"/>
  <c r="H1870" i="5"/>
  <c r="I1870" i="5"/>
  <c r="R1870" i="5"/>
  <c r="F1870" i="5"/>
  <c r="E1870" i="5"/>
  <c r="X1870" i="5" s="1"/>
  <c r="G1884" i="5"/>
  <c r="H1884" i="5"/>
  <c r="I1884" i="5"/>
  <c r="J1884" i="5"/>
  <c r="R1884" i="5"/>
  <c r="F1884" i="5"/>
  <c r="E1884" i="5"/>
  <c r="X1884" i="5" s="1"/>
  <c r="G1885" i="5"/>
  <c r="H1885" i="5"/>
  <c r="I1885" i="5"/>
  <c r="F1885" i="5"/>
  <c r="J1885" i="5"/>
  <c r="R1885" i="5"/>
  <c r="E1885" i="5"/>
  <c r="X1885" i="5" s="1"/>
  <c r="G1886" i="5"/>
  <c r="I1886" i="5"/>
  <c r="F1886" i="5"/>
  <c r="H1886" i="5"/>
  <c r="J1886" i="5"/>
  <c r="R1886" i="5"/>
  <c r="E1886" i="5"/>
  <c r="X1886" i="5" s="1"/>
  <c r="I1887" i="5"/>
  <c r="H1887" i="5"/>
  <c r="G1887" i="5"/>
  <c r="J1887" i="5"/>
  <c r="F1887" i="5"/>
  <c r="R1887" i="5"/>
  <c r="E1887" i="5"/>
  <c r="X1887" i="5" s="1"/>
  <c r="G1888" i="5"/>
  <c r="H1888" i="5"/>
  <c r="F1888" i="5"/>
  <c r="I1888" i="5"/>
  <c r="R1888" i="5"/>
  <c r="J1888" i="5"/>
  <c r="E1888" i="5"/>
  <c r="X1888" i="5" s="1"/>
  <c r="R1889" i="5"/>
  <c r="I1889" i="5"/>
  <c r="J1889" i="5"/>
  <c r="H1889" i="5"/>
  <c r="F1889" i="5"/>
  <c r="G1889" i="5"/>
  <c r="E1889" i="5"/>
  <c r="X1889" i="5" s="1"/>
  <c r="R1890" i="5"/>
  <c r="F1890" i="5"/>
  <c r="G1890" i="5"/>
  <c r="J1890" i="5"/>
  <c r="I1890" i="5"/>
  <c r="H1890" i="5"/>
  <c r="E1890" i="5"/>
  <c r="X1890" i="5" s="1"/>
  <c r="H1891" i="5"/>
  <c r="J1891" i="5"/>
  <c r="R1891" i="5"/>
  <c r="I1891" i="5"/>
  <c r="G1891" i="5"/>
  <c r="F1891" i="5"/>
  <c r="E1891" i="5"/>
  <c r="X1891" i="5" s="1"/>
  <c r="I1892" i="5"/>
  <c r="J1892" i="5"/>
  <c r="R1892" i="5"/>
  <c r="G1892" i="5"/>
  <c r="F1892" i="5"/>
  <c r="H1892" i="5"/>
  <c r="E1892" i="5"/>
  <c r="X1892" i="5" s="1"/>
  <c r="R1893" i="5"/>
  <c r="J1893" i="5"/>
  <c r="I1893" i="5"/>
  <c r="G1893" i="5"/>
  <c r="F1893" i="5"/>
  <c r="H1893" i="5"/>
  <c r="E1893" i="5"/>
  <c r="X1893" i="5" s="1"/>
  <c r="G1897" i="5"/>
  <c r="R1897" i="5"/>
  <c r="J1897" i="5"/>
  <c r="H1897" i="5"/>
  <c r="I1897" i="5"/>
  <c r="F1897" i="5"/>
  <c r="E1897" i="5"/>
  <c r="X1897" i="5" s="1"/>
  <c r="R1898" i="5"/>
  <c r="H1898" i="5"/>
  <c r="F1898" i="5"/>
  <c r="I1898" i="5"/>
  <c r="G1898" i="5"/>
  <c r="J1898" i="5"/>
  <c r="E1898" i="5"/>
  <c r="X1898" i="5" s="1"/>
  <c r="F1899" i="5"/>
  <c r="J1899" i="5"/>
  <c r="I1899" i="5"/>
  <c r="H1899" i="5"/>
  <c r="G1899" i="5"/>
  <c r="R1899" i="5"/>
  <c r="E1899" i="5"/>
  <c r="X1899" i="5" s="1"/>
  <c r="H1900" i="5"/>
  <c r="R1900" i="5"/>
  <c r="F1900" i="5"/>
  <c r="G1900" i="5"/>
  <c r="J1900" i="5"/>
  <c r="I1900" i="5"/>
  <c r="E1900" i="5"/>
  <c r="X1900" i="5" s="1"/>
  <c r="J1901" i="5"/>
  <c r="I1901" i="5"/>
  <c r="G1901" i="5"/>
  <c r="F1901" i="5"/>
  <c r="H1901" i="5"/>
  <c r="R1901" i="5"/>
  <c r="E1901" i="5"/>
  <c r="X1901" i="5" s="1"/>
  <c r="J1902" i="5"/>
  <c r="G1902" i="5"/>
  <c r="H1902" i="5"/>
  <c r="I1902" i="5"/>
  <c r="R1902" i="5"/>
  <c r="F1902" i="5"/>
  <c r="E1902" i="5"/>
  <c r="X1902" i="5" s="1"/>
  <c r="F1903" i="5"/>
  <c r="G1903" i="5"/>
  <c r="H1903" i="5"/>
  <c r="J1903" i="5"/>
  <c r="I1903" i="5"/>
  <c r="R1903" i="5"/>
  <c r="E1903" i="5"/>
  <c r="X1903" i="5" s="1"/>
  <c r="H1904" i="5"/>
  <c r="J1904" i="5"/>
  <c r="R1904" i="5"/>
  <c r="F1904" i="5"/>
  <c r="I1904" i="5"/>
  <c r="G1904" i="5"/>
  <c r="E1904" i="5"/>
  <c r="X1904" i="5" s="1"/>
  <c r="J1905" i="5"/>
  <c r="R1905" i="5"/>
  <c r="H1905" i="5"/>
  <c r="I1905" i="5"/>
  <c r="F1905" i="5"/>
  <c r="G1905" i="5"/>
  <c r="E1905" i="5"/>
  <c r="X1905" i="5" s="1"/>
  <c r="F1906" i="5"/>
  <c r="J1906" i="5"/>
  <c r="G1906" i="5"/>
  <c r="R1906" i="5"/>
  <c r="I1906" i="5"/>
  <c r="H1906" i="5"/>
  <c r="E1906" i="5"/>
  <c r="X1906" i="5" s="1"/>
  <c r="F1907" i="5"/>
  <c r="G1907" i="5"/>
  <c r="J1907" i="5"/>
  <c r="I1907" i="5"/>
  <c r="H1907" i="5"/>
  <c r="R1907" i="5"/>
  <c r="E1907" i="5"/>
  <c r="X1907" i="5" s="1"/>
  <c r="G1908" i="5"/>
  <c r="F1908" i="5"/>
  <c r="I1908" i="5"/>
  <c r="J1908" i="5"/>
  <c r="H1908" i="5"/>
  <c r="R1908" i="5"/>
  <c r="E1908" i="5"/>
  <c r="X1908" i="5" s="1"/>
  <c r="F1909" i="5"/>
  <c r="H1909" i="5"/>
  <c r="G1909" i="5"/>
  <c r="J1909" i="5"/>
  <c r="I1909" i="5"/>
  <c r="R1909" i="5"/>
  <c r="E1909" i="5"/>
  <c r="X1909" i="5" s="1"/>
  <c r="J1910" i="5"/>
  <c r="F1910" i="5"/>
  <c r="I1910" i="5"/>
  <c r="R1910" i="5"/>
  <c r="H1910" i="5"/>
  <c r="G1910" i="5"/>
  <c r="E1910" i="5"/>
  <c r="X1910" i="5" s="1"/>
  <c r="F1911" i="5"/>
  <c r="J1911" i="5"/>
  <c r="H1911" i="5"/>
  <c r="I1911" i="5"/>
  <c r="R1911" i="5"/>
  <c r="G1911" i="5"/>
  <c r="E1911" i="5"/>
  <c r="X1911" i="5" s="1"/>
  <c r="I1912" i="5"/>
  <c r="J1912" i="5"/>
  <c r="F1912" i="5"/>
  <c r="R1912" i="5"/>
  <c r="H1912" i="5"/>
  <c r="G1912" i="5"/>
  <c r="E1912" i="5"/>
  <c r="X1912" i="5" s="1"/>
  <c r="I1913" i="5"/>
  <c r="R1913" i="5"/>
  <c r="F1913" i="5"/>
  <c r="G1913" i="5"/>
  <c r="H1913" i="5"/>
  <c r="J1913" i="5"/>
  <c r="E1913" i="5"/>
  <c r="X1913" i="5" s="1"/>
  <c r="G1914" i="5"/>
  <c r="R1914" i="5"/>
  <c r="I1914" i="5"/>
  <c r="F1914" i="5"/>
  <c r="H1914" i="5"/>
  <c r="J1914" i="5"/>
  <c r="E1914" i="5"/>
  <c r="X1914" i="5" s="1"/>
  <c r="J1921" i="5"/>
  <c r="I1921" i="5"/>
  <c r="H1921" i="5"/>
  <c r="F1921" i="5"/>
  <c r="R1921" i="5"/>
  <c r="E1921" i="5"/>
  <c r="X1921" i="5" s="1"/>
  <c r="J1922" i="5"/>
  <c r="H1922" i="5"/>
  <c r="R1922" i="5"/>
  <c r="F1922" i="5"/>
  <c r="I1922" i="5"/>
  <c r="G1922" i="5"/>
  <c r="E1922" i="5"/>
  <c r="X1922" i="5" s="1"/>
  <c r="F1928" i="5"/>
  <c r="R1928" i="5"/>
  <c r="J1928" i="5"/>
  <c r="G1928" i="5"/>
  <c r="I1928" i="5"/>
  <c r="H1928" i="5"/>
  <c r="E1928" i="5"/>
  <c r="X1928" i="5" s="1"/>
  <c r="F1929" i="5"/>
  <c r="J1929" i="5"/>
  <c r="G1929" i="5"/>
  <c r="H1929" i="5"/>
  <c r="I1929" i="5"/>
  <c r="R1929" i="5"/>
  <c r="E1929" i="5"/>
  <c r="X1929" i="5" s="1"/>
  <c r="J1930" i="5"/>
  <c r="I1930" i="5"/>
  <c r="G1930" i="5"/>
  <c r="H1930" i="5"/>
  <c r="F1930" i="5"/>
  <c r="R1930" i="5"/>
  <c r="E1930" i="5"/>
  <c r="X1930" i="5" s="1"/>
  <c r="F1931" i="5"/>
  <c r="R1931" i="5"/>
  <c r="G1931" i="5"/>
  <c r="I1931" i="5"/>
  <c r="J1931" i="5"/>
  <c r="H1931" i="5"/>
  <c r="E1931" i="5"/>
  <c r="X1931" i="5" s="1"/>
  <c r="R1932" i="5"/>
  <c r="G1932" i="5"/>
  <c r="I1932" i="5"/>
  <c r="H1932" i="5"/>
  <c r="F1932" i="5"/>
  <c r="J1932" i="5"/>
  <c r="E1932" i="5"/>
  <c r="X1932" i="5" s="1"/>
  <c r="I1933" i="5"/>
  <c r="R1933" i="5"/>
  <c r="J1933" i="5"/>
  <c r="F1933" i="5"/>
  <c r="H1933" i="5"/>
  <c r="G1933" i="5"/>
  <c r="E1933" i="5"/>
  <c r="X1933" i="5" s="1"/>
  <c r="H1934" i="5"/>
  <c r="J1934" i="5"/>
  <c r="R1934" i="5"/>
  <c r="F1934" i="5"/>
  <c r="I1934" i="5"/>
  <c r="E1934" i="5"/>
  <c r="X1934" i="5" s="1"/>
  <c r="J1935" i="5"/>
  <c r="I1935" i="5"/>
  <c r="R1935" i="5"/>
  <c r="G1935" i="5"/>
  <c r="F1935" i="5"/>
  <c r="H1935" i="5"/>
  <c r="E1935" i="5"/>
  <c r="X1935" i="5" s="1"/>
  <c r="I1936" i="5"/>
  <c r="G1936" i="5"/>
  <c r="J1936" i="5"/>
  <c r="H1936" i="5"/>
  <c r="F1936" i="5"/>
  <c r="R1936" i="5"/>
  <c r="E1936" i="5"/>
  <c r="X1936" i="5" s="1"/>
  <c r="I1937" i="5"/>
  <c r="F1937" i="5"/>
  <c r="G1937" i="5"/>
  <c r="H1937" i="5"/>
  <c r="R1937" i="5"/>
  <c r="J1937" i="5"/>
  <c r="E1937" i="5"/>
  <c r="X1937" i="5" s="1"/>
  <c r="J1938" i="5"/>
  <c r="I1938" i="5"/>
  <c r="R1938" i="5"/>
  <c r="F1938" i="5"/>
  <c r="H1938" i="5"/>
  <c r="G1938" i="5"/>
  <c r="E1938" i="5"/>
  <c r="X1938" i="5" s="1"/>
  <c r="I1939" i="5"/>
  <c r="J1939" i="5"/>
  <c r="F1939" i="5"/>
  <c r="R1939" i="5"/>
  <c r="G1939" i="5"/>
  <c r="H1939" i="5"/>
  <c r="E1939" i="5"/>
  <c r="X1939" i="5" s="1"/>
  <c r="G1940" i="5"/>
  <c r="I1940" i="5"/>
  <c r="J1940" i="5"/>
  <c r="R1940" i="5"/>
  <c r="F1940" i="5"/>
  <c r="H1940" i="5"/>
  <c r="E1940" i="5"/>
  <c r="X1940" i="5" s="1"/>
  <c r="R1941" i="5"/>
  <c r="I1941" i="5"/>
  <c r="G1941" i="5"/>
  <c r="F1941" i="5"/>
  <c r="H1941" i="5"/>
  <c r="J1941" i="5"/>
  <c r="E1941" i="5"/>
  <c r="X1941" i="5" s="1"/>
  <c r="J1942" i="5"/>
  <c r="I1942" i="5"/>
  <c r="F1942" i="5"/>
  <c r="R1942" i="5"/>
  <c r="H1942" i="5"/>
  <c r="E1942" i="5"/>
  <c r="X1942" i="5" s="1"/>
  <c r="R1943" i="5"/>
  <c r="I1943" i="5"/>
  <c r="H1943" i="5"/>
  <c r="J1943" i="5"/>
  <c r="F1943" i="5"/>
  <c r="G1943" i="5"/>
  <c r="E1943" i="5"/>
  <c r="X1943" i="5" s="1"/>
  <c r="G1944" i="5"/>
  <c r="H1944" i="5"/>
  <c r="R1944" i="5"/>
  <c r="I1944" i="5"/>
  <c r="J1944" i="5"/>
  <c r="F1944" i="5"/>
  <c r="E1944" i="5"/>
  <c r="X1944" i="5" s="1"/>
  <c r="J1945" i="5"/>
  <c r="G1945" i="5"/>
  <c r="F1945" i="5"/>
  <c r="I1945" i="5"/>
  <c r="H1945" i="5"/>
  <c r="R1945" i="5"/>
  <c r="E1945" i="5"/>
  <c r="X1945" i="5" s="1"/>
  <c r="F1946" i="5"/>
  <c r="I1946" i="5"/>
  <c r="J1946" i="5"/>
  <c r="H1946" i="5"/>
  <c r="G1946" i="5"/>
  <c r="R1946" i="5"/>
  <c r="E1946" i="5"/>
  <c r="X1946" i="5" s="1"/>
  <c r="I1947" i="5"/>
  <c r="F1947" i="5"/>
  <c r="G1947" i="5"/>
  <c r="R1947" i="5"/>
  <c r="J1947" i="5"/>
  <c r="H1947" i="5"/>
  <c r="E1947" i="5"/>
  <c r="X1947" i="5" s="1"/>
  <c r="R1948" i="5"/>
  <c r="F1948" i="5"/>
  <c r="G1948" i="5"/>
  <c r="I1948" i="5"/>
  <c r="H1948" i="5"/>
  <c r="J1948" i="5"/>
  <c r="E1948" i="5"/>
  <c r="X1948" i="5" s="1"/>
  <c r="G1949" i="5"/>
  <c r="R1949" i="5"/>
  <c r="H1949" i="5"/>
  <c r="F1949" i="5"/>
  <c r="J1949" i="5"/>
  <c r="I1949" i="5"/>
  <c r="E1949" i="5"/>
  <c r="X1949" i="5" s="1"/>
  <c r="I1950" i="5"/>
  <c r="F1950" i="5"/>
  <c r="J1950" i="5"/>
  <c r="H1950" i="5"/>
  <c r="R1950" i="5"/>
  <c r="G1950" i="5"/>
  <c r="E1950" i="5"/>
  <c r="X1950" i="5" s="1"/>
  <c r="I1951" i="5"/>
  <c r="J1951" i="5"/>
  <c r="R1951" i="5"/>
  <c r="G1951" i="5"/>
  <c r="H1951" i="5"/>
  <c r="F1951" i="5"/>
  <c r="E1951" i="5"/>
  <c r="X1951" i="5" s="1"/>
  <c r="G1952" i="5"/>
  <c r="H1952" i="5"/>
  <c r="I1952" i="5"/>
  <c r="R1952" i="5"/>
  <c r="F1952" i="5"/>
  <c r="J1952" i="5"/>
  <c r="E1952" i="5"/>
  <c r="X1952" i="5" s="1"/>
  <c r="J1953" i="5"/>
  <c r="H1953" i="5"/>
  <c r="R1953" i="5"/>
  <c r="I1953" i="5"/>
  <c r="G1953" i="5"/>
  <c r="F1953" i="5"/>
  <c r="E1953" i="5"/>
  <c r="X1953" i="5" s="1"/>
  <c r="R1954" i="5"/>
  <c r="J1954" i="5"/>
  <c r="I1954" i="5"/>
  <c r="G1954" i="5"/>
  <c r="F1954" i="5"/>
  <c r="H1954" i="5"/>
  <c r="E1954" i="5"/>
  <c r="X1954" i="5" s="1"/>
  <c r="J1956" i="5"/>
  <c r="H1956" i="5"/>
  <c r="R1956" i="5"/>
  <c r="G1956" i="5"/>
  <c r="I1956" i="5"/>
  <c r="F1956" i="5"/>
  <c r="E1956" i="5"/>
  <c r="X1956" i="5" s="1"/>
  <c r="F1957" i="5"/>
  <c r="I1957" i="5"/>
  <c r="H1957" i="5"/>
  <c r="R1957" i="5"/>
  <c r="J1957" i="5"/>
  <c r="G1957" i="5"/>
  <c r="E1957" i="5"/>
  <c r="X1957" i="5" s="1"/>
  <c r="I1958" i="5"/>
  <c r="J1958" i="5"/>
  <c r="F1958" i="5"/>
  <c r="R1958" i="5"/>
  <c r="H1958" i="5"/>
  <c r="E1958" i="5"/>
  <c r="X1958" i="5" s="1"/>
  <c r="I1959" i="5"/>
  <c r="J1959" i="5"/>
  <c r="F1959" i="5"/>
  <c r="G1959" i="5"/>
  <c r="H1959" i="5"/>
  <c r="R1959" i="5"/>
  <c r="E1959" i="5"/>
  <c r="X1959" i="5" s="1"/>
  <c r="H1960" i="5"/>
  <c r="R1960" i="5"/>
  <c r="I1960" i="5"/>
  <c r="F1960" i="5"/>
  <c r="J1960" i="5"/>
  <c r="G1960" i="5"/>
  <c r="E1960" i="5"/>
  <c r="X1960" i="5" s="1"/>
  <c r="R1961" i="5"/>
  <c r="H1961" i="5"/>
  <c r="J1961" i="5"/>
  <c r="G1961" i="5"/>
  <c r="F1961" i="5"/>
  <c r="I1961" i="5"/>
  <c r="E1961" i="5"/>
  <c r="X1961" i="5" s="1"/>
  <c r="R1964" i="5"/>
  <c r="I1964" i="5"/>
  <c r="G1964" i="5"/>
  <c r="J1964" i="5"/>
  <c r="F1964" i="5"/>
  <c r="H1964" i="5"/>
  <c r="E1964" i="5"/>
  <c r="X1964" i="5" s="1"/>
  <c r="J1965" i="5"/>
  <c r="H1965" i="5"/>
  <c r="R1965" i="5"/>
  <c r="G1965" i="5"/>
  <c r="I1965" i="5"/>
  <c r="F1965" i="5"/>
  <c r="E1965" i="5"/>
  <c r="X1965" i="5" s="1"/>
  <c r="G1966" i="5"/>
  <c r="H1966" i="5"/>
  <c r="I1966" i="5"/>
  <c r="R1966" i="5"/>
  <c r="J1966" i="5"/>
  <c r="F1966" i="5"/>
  <c r="E1966" i="5"/>
  <c r="X1966" i="5" s="1"/>
  <c r="J1967" i="5"/>
  <c r="R1967" i="5"/>
  <c r="H1967" i="5"/>
  <c r="G1967" i="5"/>
  <c r="F1967" i="5"/>
  <c r="I1967" i="5"/>
  <c r="E1967" i="5"/>
  <c r="X1967" i="5" s="1"/>
  <c r="G1968" i="5"/>
  <c r="R1968" i="5"/>
  <c r="F1968" i="5"/>
  <c r="H1968" i="5"/>
  <c r="J1968" i="5"/>
  <c r="I1968" i="5"/>
  <c r="E1968" i="5"/>
  <c r="X1968" i="5" s="1"/>
  <c r="H1969" i="5"/>
  <c r="J1969" i="5"/>
  <c r="I1969" i="5"/>
  <c r="G1969" i="5"/>
  <c r="R1969" i="5"/>
  <c r="F1969" i="5"/>
  <c r="E1969" i="5"/>
  <c r="X1969" i="5" s="1"/>
  <c r="F1974" i="5"/>
  <c r="R1974" i="5"/>
  <c r="G1974" i="5"/>
  <c r="I1974" i="5"/>
  <c r="H1974" i="5"/>
  <c r="J1974" i="5"/>
  <c r="E1974" i="5"/>
  <c r="X1974" i="5" s="1"/>
  <c r="F1975" i="5"/>
  <c r="I1975" i="5"/>
  <c r="J1975" i="5"/>
  <c r="G1975" i="5"/>
  <c r="H1975" i="5"/>
  <c r="R1975" i="5"/>
  <c r="E1975" i="5"/>
  <c r="X1975" i="5" s="1"/>
  <c r="I1976" i="5"/>
  <c r="F1976" i="5"/>
  <c r="G1976" i="5"/>
  <c r="H1976" i="5"/>
  <c r="J1976" i="5"/>
  <c r="R1976" i="5"/>
  <c r="E1976" i="5"/>
  <c r="X1976" i="5" s="1"/>
  <c r="R1977" i="5"/>
  <c r="G1977" i="5"/>
  <c r="J1977" i="5"/>
  <c r="I1977" i="5"/>
  <c r="F1977" i="5"/>
  <c r="H1977" i="5"/>
  <c r="E1977" i="5"/>
  <c r="X1977" i="5" s="1"/>
  <c r="J1985" i="5"/>
  <c r="I1985" i="5"/>
  <c r="F1985" i="5"/>
  <c r="R1985" i="5"/>
  <c r="H1985" i="5"/>
  <c r="G1985" i="5"/>
  <c r="E1985" i="5"/>
  <c r="X1985" i="5" s="1"/>
  <c r="F1986" i="5"/>
  <c r="J1986" i="5"/>
  <c r="I1986" i="5"/>
  <c r="H1986" i="5"/>
  <c r="G1986" i="5"/>
  <c r="R1986" i="5"/>
  <c r="E1986" i="5"/>
  <c r="X1986" i="5" s="1"/>
  <c r="F1987" i="5"/>
  <c r="R1987" i="5"/>
  <c r="H1987" i="5"/>
  <c r="G1987" i="5"/>
  <c r="I1987" i="5"/>
  <c r="J1987" i="5"/>
  <c r="E1987" i="5"/>
  <c r="X1987" i="5" s="1"/>
  <c r="H1992" i="5"/>
  <c r="R1992" i="5"/>
  <c r="I1992" i="5"/>
  <c r="J1992" i="5"/>
  <c r="G1992" i="5"/>
  <c r="F1992" i="5"/>
  <c r="E1992" i="5"/>
  <c r="X1992" i="5" s="1"/>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s="1"/>
  <c r="I1996" i="5"/>
  <c r="H1996" i="5"/>
  <c r="R1996" i="5"/>
  <c r="F1996" i="5"/>
  <c r="J1996" i="5"/>
  <c r="G1996" i="5"/>
  <c r="E1996" i="5"/>
  <c r="X1996" i="5" s="1"/>
  <c r="R1997" i="5"/>
  <c r="I1997" i="5"/>
  <c r="F1997" i="5"/>
  <c r="G1997" i="5"/>
  <c r="H1997" i="5"/>
  <c r="J1997" i="5"/>
  <c r="E1997" i="5"/>
  <c r="X1997" i="5" s="1"/>
  <c r="H1998" i="5"/>
  <c r="G1998" i="5"/>
  <c r="R1998" i="5"/>
  <c r="J1998" i="5"/>
  <c r="F1998" i="5"/>
  <c r="I1998" i="5"/>
  <c r="E1998" i="5"/>
  <c r="X1998" i="5" s="1"/>
  <c r="H1999" i="5"/>
  <c r="I1999" i="5"/>
  <c r="J1999" i="5"/>
  <c r="R1999" i="5"/>
  <c r="F1999" i="5"/>
  <c r="G1999" i="5"/>
  <c r="E1999" i="5"/>
  <c r="X1999" i="5" s="1"/>
  <c r="F2000" i="5"/>
  <c r="H2000" i="5"/>
  <c r="I2000" i="5"/>
  <c r="R2000" i="5"/>
  <c r="J2000" i="5"/>
  <c r="G2000" i="5"/>
  <c r="E2000" i="5"/>
  <c r="X2000" i="5" s="1"/>
  <c r="J2001" i="5"/>
  <c r="F2001" i="5"/>
  <c r="H2001" i="5"/>
  <c r="I2001" i="5"/>
  <c r="R2001" i="5"/>
  <c r="E2001" i="5"/>
  <c r="X2001" i="5" s="1"/>
  <c r="H2002" i="5"/>
  <c r="G2002" i="5"/>
  <c r="F2002" i="5"/>
  <c r="J2002" i="5"/>
  <c r="R2002" i="5"/>
  <c r="I2002" i="5"/>
  <c r="E2002" i="5"/>
  <c r="X2002" i="5" s="1"/>
  <c r="I2003" i="5"/>
  <c r="H2003" i="5"/>
  <c r="G2003" i="5"/>
  <c r="R2003" i="5"/>
  <c r="F2003" i="5"/>
  <c r="J2003" i="5"/>
  <c r="E2003" i="5"/>
  <c r="X2003" i="5" s="1"/>
  <c r="J2004" i="5"/>
  <c r="H2004" i="5"/>
  <c r="G2004" i="5"/>
  <c r="I2004" i="5"/>
  <c r="F2004" i="5"/>
  <c r="R2004" i="5"/>
  <c r="E2004" i="5"/>
  <c r="X2004" i="5" s="1"/>
  <c r="I2005" i="5"/>
  <c r="F2005" i="5"/>
  <c r="R2005" i="5"/>
  <c r="G2005" i="5"/>
  <c r="H2005" i="5"/>
  <c r="J2005" i="5"/>
  <c r="E2005" i="5"/>
  <c r="X2005" i="5" s="1"/>
  <c r="I2006" i="5"/>
  <c r="H2006" i="5"/>
  <c r="R2006" i="5"/>
  <c r="F2006" i="5"/>
  <c r="J2006" i="5"/>
  <c r="G2006" i="5"/>
  <c r="E2006" i="5"/>
  <c r="X2006" i="5" s="1"/>
  <c r="R2007" i="5"/>
  <c r="G2007" i="5"/>
  <c r="I2007" i="5"/>
  <c r="J2007" i="5"/>
  <c r="H2007" i="5"/>
  <c r="F2007" i="5"/>
  <c r="E2007" i="5"/>
  <c r="X2007" i="5" s="1"/>
  <c r="H2010" i="5"/>
  <c r="G2010" i="5"/>
  <c r="J2010" i="5"/>
  <c r="R2010" i="5"/>
  <c r="I2010" i="5"/>
  <c r="F2010" i="5"/>
  <c r="E2010" i="5"/>
  <c r="X2010" i="5" s="1"/>
  <c r="F2011" i="5"/>
  <c r="I2011" i="5"/>
  <c r="R2011" i="5"/>
  <c r="G2011" i="5"/>
  <c r="J2011" i="5"/>
  <c r="H2011" i="5"/>
  <c r="E2011" i="5"/>
  <c r="X2011" i="5" s="1"/>
  <c r="G2012" i="5"/>
  <c r="J2012" i="5"/>
  <c r="R2012" i="5"/>
  <c r="H2012" i="5"/>
  <c r="F2012" i="5"/>
  <c r="I2012" i="5"/>
  <c r="E2012" i="5"/>
  <c r="X2012" i="5" s="1"/>
  <c r="I2013" i="5"/>
  <c r="G2013" i="5"/>
  <c r="J2013" i="5"/>
  <c r="R2013" i="5"/>
  <c r="F2013" i="5"/>
  <c r="H2013" i="5"/>
  <c r="E2013" i="5"/>
  <c r="X2013" i="5" s="1"/>
  <c r="H2014" i="5"/>
  <c r="J2014" i="5"/>
  <c r="I2014" i="5"/>
  <c r="R2014" i="5"/>
  <c r="F2014" i="5"/>
  <c r="E2014" i="5"/>
  <c r="X2014" i="5" s="1"/>
  <c r="H2015" i="5"/>
  <c r="R2015" i="5"/>
  <c r="G2015" i="5"/>
  <c r="J2015" i="5"/>
  <c r="I2015" i="5"/>
  <c r="F2015" i="5"/>
  <c r="E2015" i="5"/>
  <c r="X2015" i="5" s="1"/>
  <c r="R2016" i="5"/>
  <c r="H2016" i="5"/>
  <c r="F2016" i="5"/>
  <c r="I2016" i="5"/>
  <c r="J2016" i="5"/>
  <c r="G2016" i="5"/>
  <c r="E2016" i="5"/>
  <c r="X2016" i="5" s="1"/>
  <c r="G2017" i="5"/>
  <c r="F2017" i="5"/>
  <c r="H2017" i="5"/>
  <c r="I2017" i="5"/>
  <c r="J2017" i="5"/>
  <c r="R2017" i="5"/>
  <c r="E2017" i="5"/>
  <c r="X2017" i="5" s="1"/>
  <c r="R2018" i="5"/>
  <c r="J2018" i="5"/>
  <c r="I2018" i="5"/>
  <c r="H2018" i="5"/>
  <c r="G2018" i="5"/>
  <c r="F2018" i="5"/>
  <c r="E2018" i="5"/>
  <c r="X2018" i="5" s="1"/>
  <c r="H2019" i="5"/>
  <c r="G2019" i="5"/>
  <c r="I2019" i="5"/>
  <c r="R2019" i="5"/>
  <c r="F2019" i="5"/>
  <c r="J2019" i="5"/>
  <c r="E2019" i="5"/>
  <c r="X2019" i="5" s="1"/>
  <c r="F2020" i="5"/>
  <c r="H2020" i="5"/>
  <c r="I2020" i="5"/>
  <c r="G2020" i="5"/>
  <c r="R2020" i="5"/>
  <c r="J2020" i="5"/>
  <c r="E2020" i="5"/>
  <c r="X2020" i="5" s="1"/>
  <c r="R2021" i="5"/>
  <c r="H2021" i="5"/>
  <c r="G2021" i="5"/>
  <c r="F2021" i="5"/>
  <c r="J2021" i="5"/>
  <c r="I2021" i="5"/>
  <c r="E2021" i="5"/>
  <c r="X2021" i="5" s="1"/>
  <c r="R2022" i="5"/>
  <c r="F2022" i="5"/>
  <c r="H2022" i="5"/>
  <c r="J2022" i="5"/>
  <c r="I2022" i="5"/>
  <c r="E2022" i="5"/>
  <c r="X2022" i="5" s="1"/>
  <c r="H2023" i="5"/>
  <c r="I2023" i="5"/>
  <c r="G2023" i="5"/>
  <c r="J2023" i="5"/>
  <c r="R2023" i="5"/>
  <c r="F2023" i="5"/>
  <c r="E2023" i="5"/>
  <c r="X2023" i="5" s="1"/>
  <c r="F2024" i="5"/>
  <c r="R2024" i="5"/>
  <c r="H2024" i="5"/>
  <c r="I2024" i="5"/>
  <c r="J2024" i="5"/>
  <c r="G2024" i="5"/>
  <c r="E2024" i="5"/>
  <c r="X2024" i="5" s="1"/>
  <c r="F2025" i="5"/>
  <c r="G2025" i="5"/>
  <c r="I2025" i="5"/>
  <c r="H2025" i="5"/>
  <c r="J2025" i="5"/>
  <c r="R2025" i="5"/>
  <c r="E2025" i="5"/>
  <c r="X2025" i="5" s="1"/>
  <c r="R2026" i="5"/>
  <c r="H2026" i="5"/>
  <c r="F2026" i="5"/>
  <c r="I2026" i="5"/>
  <c r="G2026" i="5"/>
  <c r="J2026" i="5"/>
  <c r="E2026" i="5"/>
  <c r="X2026" i="5" s="1"/>
  <c r="G2027" i="5"/>
  <c r="F2027" i="5"/>
  <c r="J2027" i="5"/>
  <c r="H2027" i="5"/>
  <c r="I2027" i="5"/>
  <c r="R2027" i="5"/>
  <c r="E2027" i="5"/>
  <c r="X2027" i="5" s="1"/>
  <c r="H2028" i="5"/>
  <c r="F2028" i="5"/>
  <c r="I2028" i="5"/>
  <c r="J2028" i="5"/>
  <c r="G2028" i="5"/>
  <c r="R2028" i="5"/>
  <c r="E2028" i="5"/>
  <c r="X2028" i="5" s="1"/>
  <c r="J2029" i="5"/>
  <c r="I2029" i="5"/>
  <c r="F2029" i="5"/>
  <c r="R2029" i="5"/>
  <c r="H2029" i="5"/>
  <c r="G2029" i="5"/>
  <c r="E2029" i="5"/>
  <c r="X2029" i="5" s="1"/>
  <c r="F2030" i="5"/>
  <c r="R2030" i="5"/>
  <c r="I2030" i="5"/>
  <c r="J2030" i="5"/>
  <c r="H2030" i="5"/>
  <c r="E2030" i="5"/>
  <c r="X2030" i="5" s="1"/>
  <c r="H2031" i="5"/>
  <c r="G2031" i="5"/>
  <c r="R2031" i="5"/>
  <c r="I2031" i="5"/>
  <c r="J2031" i="5"/>
  <c r="F2031" i="5"/>
  <c r="E2031" i="5"/>
  <c r="X2031" i="5" s="1"/>
  <c r="G2032" i="5"/>
  <c r="I2032" i="5"/>
  <c r="J2032" i="5"/>
  <c r="F2032" i="5"/>
  <c r="H2032" i="5"/>
  <c r="R2032" i="5"/>
  <c r="E2032" i="5"/>
  <c r="X2032" i="5" s="1"/>
  <c r="J2033" i="5"/>
  <c r="H2033" i="5"/>
  <c r="R2033" i="5"/>
  <c r="I2033" i="5"/>
  <c r="F2033" i="5"/>
  <c r="G2033" i="5"/>
  <c r="E2033" i="5"/>
  <c r="X2033" i="5" s="1"/>
  <c r="J2034" i="5"/>
  <c r="R2034" i="5"/>
  <c r="H2034" i="5"/>
  <c r="I2034" i="5"/>
  <c r="F2034" i="5"/>
  <c r="G2034" i="5"/>
  <c r="E2034" i="5"/>
  <c r="X2034" i="5" s="1"/>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s="1"/>
  <c r="I2038" i="5"/>
  <c r="J2038" i="5"/>
  <c r="F2038" i="5"/>
  <c r="R2038" i="5"/>
  <c r="H2038" i="5"/>
  <c r="E2038" i="5"/>
  <c r="X2038" i="5" s="1"/>
  <c r="J2039" i="5"/>
  <c r="H2039" i="5"/>
  <c r="G2039" i="5"/>
  <c r="R2039" i="5"/>
  <c r="F2039" i="5"/>
  <c r="I2039" i="5"/>
  <c r="E2039" i="5"/>
  <c r="X2039" i="5" s="1"/>
  <c r="J2040" i="5"/>
  <c r="I2040" i="5"/>
  <c r="H2040" i="5"/>
  <c r="G2040" i="5"/>
  <c r="R2040" i="5"/>
  <c r="F2040" i="5"/>
  <c r="E2040" i="5"/>
  <c r="X2040" i="5" s="1"/>
  <c r="J2041" i="5"/>
  <c r="H2041" i="5"/>
  <c r="G2041" i="5"/>
  <c r="R2041" i="5"/>
  <c r="F2041" i="5"/>
  <c r="I2041" i="5"/>
  <c r="E2041" i="5"/>
  <c r="X2041" i="5" s="1"/>
  <c r="F2042" i="5"/>
  <c r="J2042" i="5"/>
  <c r="R2042" i="5"/>
  <c r="G2042" i="5"/>
  <c r="H2042" i="5"/>
  <c r="I2042" i="5"/>
  <c r="E2042" i="5"/>
  <c r="X2042" i="5" s="1"/>
  <c r="F2043" i="5"/>
  <c r="G2043" i="5"/>
  <c r="H2043" i="5"/>
  <c r="J2043" i="5"/>
  <c r="I2043" i="5"/>
  <c r="R2043" i="5"/>
  <c r="E2043" i="5"/>
  <c r="X2043" i="5" s="1"/>
  <c r="F2044" i="5"/>
  <c r="I2044" i="5"/>
  <c r="H2044" i="5"/>
  <c r="R2044" i="5"/>
  <c r="G2044" i="5"/>
  <c r="J2044" i="5"/>
  <c r="E2044" i="5"/>
  <c r="X2044" i="5" s="1"/>
  <c r="I2073" i="5"/>
  <c r="J2073" i="5"/>
  <c r="G2073" i="5"/>
  <c r="H2073" i="5"/>
  <c r="F2073" i="5"/>
  <c r="R2073" i="5"/>
  <c r="E2073" i="5"/>
  <c r="X2073" i="5" s="1"/>
  <c r="F2074" i="5"/>
  <c r="G2074" i="5"/>
  <c r="I2074" i="5"/>
  <c r="H2074" i="5"/>
  <c r="R2074" i="5"/>
  <c r="J2074" i="5"/>
  <c r="E2074" i="5"/>
  <c r="X2074" i="5" s="1"/>
  <c r="R2075" i="5"/>
  <c r="J2075" i="5"/>
  <c r="I2075" i="5"/>
  <c r="H2075" i="5"/>
  <c r="G2075" i="5"/>
  <c r="F2075" i="5"/>
  <c r="E2075" i="5"/>
  <c r="X2075" i="5" s="1"/>
  <c r="J2076" i="5"/>
  <c r="F2076" i="5"/>
  <c r="G2076" i="5"/>
  <c r="I2076" i="5"/>
  <c r="H2076" i="5"/>
  <c r="R2076" i="5"/>
  <c r="E2076" i="5"/>
  <c r="X2076" i="5" s="1"/>
  <c r="I2077" i="5"/>
  <c r="R2077" i="5"/>
  <c r="G2077" i="5"/>
  <c r="H2077" i="5"/>
  <c r="F2077" i="5"/>
  <c r="J2077" i="5"/>
  <c r="E2077" i="5"/>
  <c r="X2077" i="5" s="1"/>
  <c r="G2078" i="5"/>
  <c r="J2078" i="5"/>
  <c r="R2078" i="5"/>
  <c r="I2078" i="5"/>
  <c r="H2078" i="5"/>
  <c r="F2078" i="5"/>
  <c r="E2078" i="5"/>
  <c r="X2078" i="5" s="1"/>
  <c r="G2079" i="5"/>
  <c r="I2079" i="5"/>
  <c r="R2079" i="5"/>
  <c r="H2079" i="5"/>
  <c r="J2079" i="5"/>
  <c r="F2079" i="5"/>
  <c r="E2079" i="5"/>
  <c r="X2079" i="5" s="1"/>
  <c r="G2080" i="5"/>
  <c r="F2080" i="5"/>
  <c r="J2080" i="5"/>
  <c r="H2080" i="5"/>
  <c r="R2080" i="5"/>
  <c r="I2080" i="5"/>
  <c r="E2080" i="5"/>
  <c r="X2080" i="5" s="1"/>
  <c r="J2081" i="5"/>
  <c r="R2081" i="5"/>
  <c r="H2081" i="5"/>
  <c r="F2081" i="5"/>
  <c r="I2081" i="5"/>
  <c r="G2081" i="5"/>
  <c r="E2081" i="5"/>
  <c r="X2081" i="5" s="1"/>
  <c r="H2082" i="5"/>
  <c r="J2082" i="5"/>
  <c r="R2082" i="5"/>
  <c r="F2082" i="5"/>
  <c r="G2082" i="5"/>
  <c r="I2082" i="5"/>
  <c r="E2082" i="5"/>
  <c r="X2082" i="5" s="1"/>
  <c r="R2084" i="5"/>
  <c r="I2084" i="5"/>
  <c r="J2084" i="5"/>
  <c r="H2084" i="5"/>
  <c r="F2084" i="5"/>
  <c r="G2084" i="5"/>
  <c r="E2084" i="5"/>
  <c r="X2084" i="5" s="1"/>
  <c r="F2085" i="5"/>
  <c r="G2085" i="5"/>
  <c r="I2085" i="5"/>
  <c r="H2085" i="5"/>
  <c r="R2085" i="5"/>
  <c r="J2085" i="5"/>
  <c r="E2085" i="5"/>
  <c r="X2085" i="5" s="1"/>
  <c r="F2086" i="5"/>
  <c r="I2086" i="5"/>
  <c r="R2086" i="5"/>
  <c r="H2086" i="5"/>
  <c r="J2086" i="5"/>
  <c r="E2086" i="5"/>
  <c r="X2086" i="5" s="1"/>
  <c r="G2087" i="5"/>
  <c r="H2087" i="5"/>
  <c r="J2087" i="5"/>
  <c r="R2087" i="5"/>
  <c r="F2087" i="5"/>
  <c r="I2087" i="5"/>
  <c r="E2087" i="5"/>
  <c r="X2087" i="5" s="1"/>
  <c r="H2088" i="5"/>
  <c r="J2088" i="5"/>
  <c r="R2088" i="5"/>
  <c r="G2088" i="5"/>
  <c r="I2088" i="5"/>
  <c r="F2088" i="5"/>
  <c r="E2088" i="5"/>
  <c r="X2088" i="5" s="1"/>
  <c r="H2089" i="5"/>
  <c r="J2089" i="5"/>
  <c r="G2089" i="5"/>
  <c r="I2089" i="5"/>
  <c r="R2089" i="5"/>
  <c r="F2089" i="5"/>
  <c r="E2089" i="5"/>
  <c r="X2089" i="5" s="1"/>
  <c r="J2090" i="5"/>
  <c r="H2090" i="5"/>
  <c r="R2090" i="5"/>
  <c r="F2090" i="5"/>
  <c r="G2090" i="5"/>
  <c r="I2090" i="5"/>
  <c r="E2090" i="5"/>
  <c r="X2090" i="5" s="1"/>
  <c r="H2091" i="5"/>
  <c r="J2091" i="5"/>
  <c r="G2091" i="5"/>
  <c r="I2091" i="5"/>
  <c r="R2091" i="5"/>
  <c r="F2091" i="5"/>
  <c r="E2091" i="5"/>
  <c r="X2091" i="5" s="1"/>
  <c r="J2092" i="5"/>
  <c r="I2092" i="5"/>
  <c r="F2092" i="5"/>
  <c r="G2092" i="5"/>
  <c r="H2092" i="5"/>
  <c r="R2092" i="5"/>
  <c r="E2092" i="5"/>
  <c r="X2092" i="5" s="1"/>
  <c r="G2093" i="5"/>
  <c r="J2093" i="5"/>
  <c r="F2093" i="5"/>
  <c r="H2093" i="5"/>
  <c r="R2093" i="5"/>
  <c r="I2093" i="5"/>
  <c r="E2093" i="5"/>
  <c r="X2093" i="5" s="1"/>
  <c r="G2094" i="5"/>
  <c r="F2094" i="5"/>
  <c r="I2094" i="5"/>
  <c r="J2094" i="5"/>
  <c r="R2094" i="5"/>
  <c r="H2094" i="5"/>
  <c r="E2094" i="5"/>
  <c r="X2094" i="5" s="1"/>
  <c r="R2095" i="5"/>
  <c r="F2095" i="5"/>
  <c r="G2095" i="5"/>
  <c r="J2095" i="5"/>
  <c r="I2095" i="5"/>
  <c r="H2095" i="5"/>
  <c r="E2095" i="5"/>
  <c r="X2095" i="5" s="1"/>
  <c r="H2096" i="5"/>
  <c r="F2096" i="5"/>
  <c r="G2096" i="5"/>
  <c r="R2096" i="5"/>
  <c r="J2096" i="5"/>
  <c r="I2096" i="5"/>
  <c r="E2096" i="5"/>
  <c r="X2096" i="5" s="1"/>
  <c r="I2103" i="5"/>
  <c r="F2103" i="5"/>
  <c r="H2103" i="5"/>
  <c r="R2103" i="5"/>
  <c r="J2103" i="5"/>
  <c r="G2103" i="5"/>
  <c r="E2103" i="5"/>
  <c r="X2103" i="5" s="1"/>
  <c r="H2104" i="5"/>
  <c r="G2104" i="5"/>
  <c r="R2104" i="5"/>
  <c r="I2104" i="5"/>
  <c r="J2104" i="5"/>
  <c r="F2104" i="5"/>
  <c r="E2104" i="5"/>
  <c r="X2104" i="5" s="1"/>
  <c r="G2105" i="5"/>
  <c r="R2105" i="5"/>
  <c r="J2105" i="5"/>
  <c r="H2105" i="5"/>
  <c r="F2105" i="5"/>
  <c r="I2105" i="5"/>
  <c r="E2105" i="5"/>
  <c r="X2105" i="5" s="1"/>
  <c r="I2106" i="5"/>
  <c r="R2106" i="5"/>
  <c r="F2106" i="5"/>
  <c r="J2106" i="5"/>
  <c r="G2106" i="5"/>
  <c r="H2106" i="5"/>
  <c r="E2106" i="5"/>
  <c r="X2106" i="5" s="1"/>
  <c r="G2107" i="5"/>
  <c r="F2107" i="5"/>
  <c r="R2107" i="5"/>
  <c r="H2107" i="5"/>
  <c r="I2107" i="5"/>
  <c r="J2107" i="5"/>
  <c r="E2107" i="5"/>
  <c r="X2107" i="5" s="1"/>
  <c r="I2108" i="5"/>
  <c r="H2108" i="5"/>
  <c r="R2108" i="5"/>
  <c r="J2108" i="5"/>
  <c r="G2108" i="5"/>
  <c r="F2108" i="5"/>
  <c r="E2108" i="5"/>
  <c r="X2108" i="5" s="1"/>
  <c r="I2109" i="5"/>
  <c r="H2109" i="5"/>
  <c r="R2109" i="5"/>
  <c r="J2109" i="5"/>
  <c r="F2109" i="5"/>
  <c r="G2109" i="5"/>
  <c r="E2109" i="5"/>
  <c r="X2109" i="5" s="1"/>
  <c r="F2110" i="5"/>
  <c r="J2110" i="5"/>
  <c r="R2110" i="5"/>
  <c r="I2110" i="5"/>
  <c r="H2110" i="5"/>
  <c r="E2110" i="5"/>
  <c r="X2110" i="5" s="1"/>
  <c r="H2117" i="5"/>
  <c r="I2117" i="5"/>
  <c r="F2117" i="5"/>
  <c r="J2117" i="5"/>
  <c r="R2117" i="5"/>
  <c r="G2117" i="5"/>
  <c r="E2117" i="5"/>
  <c r="X2117" i="5" s="1"/>
  <c r="F2118" i="5"/>
  <c r="R2118" i="5"/>
  <c r="I2118" i="5"/>
  <c r="G2118" i="5"/>
  <c r="H2118" i="5"/>
  <c r="J2118" i="5"/>
  <c r="E2118" i="5"/>
  <c r="X2118" i="5" s="1"/>
  <c r="F2126" i="5"/>
  <c r="I2126" i="5"/>
  <c r="G2126" i="5"/>
  <c r="J2126" i="5"/>
  <c r="H2126" i="5"/>
  <c r="R2126" i="5"/>
  <c r="E2126" i="5"/>
  <c r="X2126" i="5" s="1"/>
  <c r="H2127" i="5"/>
  <c r="I2127" i="5"/>
  <c r="G2127" i="5"/>
  <c r="J2127" i="5"/>
  <c r="R2127" i="5"/>
  <c r="F2127" i="5"/>
  <c r="E2127" i="5"/>
  <c r="X2127" i="5" s="1"/>
  <c r="H2128" i="5"/>
  <c r="I2128" i="5"/>
  <c r="R2128" i="5"/>
  <c r="G2128" i="5"/>
  <c r="J2128" i="5"/>
  <c r="F2128" i="5"/>
  <c r="E2128" i="5"/>
  <c r="X2128" i="5" s="1"/>
  <c r="I2129" i="5"/>
  <c r="G2129" i="5"/>
  <c r="J2129" i="5"/>
  <c r="F2129" i="5"/>
  <c r="H2129" i="5"/>
  <c r="R2129" i="5"/>
  <c r="E2129" i="5"/>
  <c r="X2129" i="5" s="1"/>
  <c r="I2130" i="5"/>
  <c r="R2130" i="5"/>
  <c r="H2130" i="5"/>
  <c r="G2130" i="5"/>
  <c r="J2130" i="5"/>
  <c r="F2130" i="5"/>
  <c r="E2130" i="5"/>
  <c r="X2130" i="5" s="1"/>
  <c r="G2131" i="5"/>
  <c r="R2131" i="5"/>
  <c r="I2131" i="5"/>
  <c r="F2131" i="5"/>
  <c r="J2131" i="5"/>
  <c r="H2131" i="5"/>
  <c r="E2131" i="5"/>
  <c r="X2131" i="5" s="1"/>
  <c r="R2132" i="5"/>
  <c r="F2132" i="5"/>
  <c r="G2132" i="5"/>
  <c r="J2132" i="5"/>
  <c r="H2132" i="5"/>
  <c r="I2132" i="5"/>
  <c r="E2132" i="5"/>
  <c r="X2132" i="5" s="1"/>
  <c r="G2133" i="5"/>
  <c r="R2133" i="5"/>
  <c r="F2133" i="5"/>
  <c r="I2133" i="5"/>
  <c r="J2133" i="5"/>
  <c r="H2133" i="5"/>
  <c r="E2133" i="5"/>
  <c r="X2133" i="5" s="1"/>
  <c r="J2134" i="5"/>
  <c r="I2134" i="5"/>
  <c r="H2134" i="5"/>
  <c r="G2134" i="5"/>
  <c r="F2134" i="5"/>
  <c r="R2134" i="5"/>
  <c r="E2134" i="5"/>
  <c r="X2134" i="5" s="1"/>
  <c r="R2137" i="5"/>
  <c r="J2137" i="5"/>
  <c r="F2137" i="5"/>
  <c r="H2137" i="5"/>
  <c r="I2137" i="5"/>
  <c r="G2137" i="5"/>
  <c r="E2137" i="5"/>
  <c r="X2137" i="5" s="1"/>
  <c r="I2138" i="5"/>
  <c r="J2138" i="5"/>
  <c r="R2138" i="5"/>
  <c r="G2138" i="5"/>
  <c r="F2138" i="5"/>
  <c r="H2138" i="5"/>
  <c r="E2138" i="5"/>
  <c r="X2138" i="5" s="1"/>
  <c r="R2139" i="5"/>
  <c r="I2139" i="5"/>
  <c r="H2139" i="5"/>
  <c r="G2139" i="5"/>
  <c r="F2139" i="5"/>
  <c r="J2139" i="5"/>
  <c r="E2139" i="5"/>
  <c r="X2139" i="5" s="1"/>
  <c r="I2140" i="5"/>
  <c r="H2140" i="5"/>
  <c r="R2140" i="5"/>
  <c r="F2140" i="5"/>
  <c r="G2140" i="5"/>
  <c r="J2140" i="5"/>
  <c r="E2140" i="5"/>
  <c r="X2140" i="5" s="1"/>
  <c r="F2141" i="5"/>
  <c r="J2141" i="5"/>
  <c r="I2141" i="5"/>
  <c r="R2141" i="5"/>
  <c r="H2141" i="5"/>
  <c r="G2141" i="5"/>
  <c r="E2141" i="5"/>
  <c r="X2141" i="5" s="1"/>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G2148" i="5"/>
  <c r="H2148" i="5"/>
  <c r="E2148" i="5"/>
  <c r="X2148" i="5" s="1"/>
  <c r="F2149" i="5"/>
  <c r="I2149" i="5"/>
  <c r="G2149" i="5"/>
  <c r="H2149" i="5"/>
  <c r="J2149" i="5"/>
  <c r="R2149" i="5"/>
  <c r="E2149" i="5"/>
  <c r="X2149" i="5" s="1"/>
  <c r="J2150" i="5"/>
  <c r="I2150" i="5"/>
  <c r="F2150" i="5"/>
  <c r="R2150" i="5"/>
  <c r="H2150" i="5"/>
  <c r="E2150" i="5"/>
  <c r="X2150" i="5" s="1"/>
  <c r="R2151" i="5"/>
  <c r="G2151" i="5"/>
  <c r="F2151" i="5"/>
  <c r="H2151" i="5"/>
  <c r="I2151" i="5"/>
  <c r="J2151" i="5"/>
  <c r="E2151" i="5"/>
  <c r="X2151" i="5" s="1"/>
  <c r="I2152" i="5"/>
  <c r="G2152" i="5"/>
  <c r="H2152" i="5"/>
  <c r="F2152" i="5"/>
  <c r="J2152" i="5"/>
  <c r="R2152" i="5"/>
  <c r="E2152" i="5"/>
  <c r="X2152" i="5" s="1"/>
  <c r="F2153" i="5"/>
  <c r="R2153" i="5"/>
  <c r="I2153" i="5"/>
  <c r="J2153" i="5"/>
  <c r="G2153" i="5"/>
  <c r="H2153" i="5"/>
  <c r="E2153" i="5"/>
  <c r="X2153" i="5" s="1"/>
  <c r="F2154" i="5"/>
  <c r="H2154" i="5"/>
  <c r="J2154" i="5"/>
  <c r="R2154" i="5"/>
  <c r="I2154" i="5"/>
  <c r="G2154" i="5"/>
  <c r="E2154" i="5"/>
  <c r="X2154" i="5" s="1"/>
  <c r="I2155" i="5"/>
  <c r="R2155" i="5"/>
  <c r="G2155" i="5"/>
  <c r="J2155" i="5"/>
  <c r="F2155" i="5"/>
  <c r="H2155" i="5"/>
  <c r="E2155" i="5"/>
  <c r="X2155" i="5" s="1"/>
  <c r="I2156" i="5"/>
  <c r="H2156" i="5"/>
  <c r="G2156" i="5"/>
  <c r="R2156" i="5"/>
  <c r="J2156" i="5"/>
  <c r="F2156" i="5"/>
  <c r="E2156" i="5"/>
  <c r="X2156" i="5" s="1"/>
  <c r="H2157" i="5"/>
  <c r="G2157" i="5"/>
  <c r="F2157" i="5"/>
  <c r="R2157" i="5"/>
  <c r="J2157" i="5"/>
  <c r="I2157" i="5"/>
  <c r="E2157" i="5"/>
  <c r="X2157" i="5" s="1"/>
  <c r="I2160" i="5"/>
  <c r="H2160" i="5"/>
  <c r="J2160" i="5"/>
  <c r="R2160" i="5"/>
  <c r="F2160" i="5"/>
  <c r="G2160" i="5"/>
  <c r="E2160" i="5"/>
  <c r="X2160" i="5" s="1"/>
  <c r="F2161" i="5"/>
  <c r="G2161" i="5"/>
  <c r="I2161" i="5"/>
  <c r="H2161" i="5"/>
  <c r="J2161" i="5"/>
  <c r="R2161" i="5"/>
  <c r="E2161" i="5"/>
  <c r="X2161" i="5" s="1"/>
  <c r="G2162" i="5"/>
  <c r="J2162" i="5"/>
  <c r="F2162" i="5"/>
  <c r="I2162" i="5"/>
  <c r="H2162" i="5"/>
  <c r="R2162" i="5"/>
  <c r="E2162" i="5"/>
  <c r="X2162" i="5" s="1"/>
  <c r="F2163" i="5"/>
  <c r="J2163" i="5"/>
  <c r="R2163" i="5"/>
  <c r="H2163" i="5"/>
  <c r="G2163" i="5"/>
  <c r="I2163" i="5"/>
  <c r="E2163" i="5"/>
  <c r="X2163" i="5" s="1"/>
  <c r="R2164" i="5"/>
  <c r="I2164" i="5"/>
  <c r="J2164" i="5"/>
  <c r="H2164" i="5"/>
  <c r="F2164" i="5"/>
  <c r="G2164" i="5"/>
  <c r="E2164" i="5"/>
  <c r="X2164" i="5" s="1"/>
  <c r="F2165" i="5"/>
  <c r="G2165" i="5"/>
  <c r="J2165" i="5"/>
  <c r="I2165" i="5"/>
  <c r="H2165" i="5"/>
  <c r="R2165" i="5"/>
  <c r="E2165" i="5"/>
  <c r="X2165" i="5" s="1"/>
  <c r="I2166" i="5"/>
  <c r="H2166" i="5"/>
  <c r="G2166" i="5"/>
  <c r="J2166" i="5"/>
  <c r="F2166" i="5"/>
  <c r="R2166" i="5"/>
  <c r="E2166" i="5"/>
  <c r="X2166" i="5" s="1"/>
  <c r="I2178" i="5"/>
  <c r="G2178" i="5"/>
  <c r="H2178" i="5"/>
  <c r="J2178" i="5"/>
  <c r="F2178" i="5"/>
  <c r="R2178" i="5"/>
  <c r="E2178" i="5"/>
  <c r="X2178" i="5" s="1"/>
  <c r="I2179" i="5"/>
  <c r="J2179" i="5"/>
  <c r="H2179" i="5"/>
  <c r="R2179" i="5"/>
  <c r="F2179" i="5"/>
  <c r="G2179" i="5"/>
  <c r="E2179" i="5"/>
  <c r="X2179" i="5" s="1"/>
  <c r="G2180" i="5"/>
  <c r="F2180" i="5"/>
  <c r="H2180" i="5"/>
  <c r="J2180" i="5"/>
  <c r="R2180" i="5"/>
  <c r="I2180" i="5"/>
  <c r="E2180" i="5"/>
  <c r="X2180" i="5" s="1"/>
  <c r="R2181" i="5"/>
  <c r="I2181" i="5"/>
  <c r="F2181" i="5"/>
  <c r="H2181" i="5"/>
  <c r="G2181" i="5"/>
  <c r="J2181" i="5"/>
  <c r="E2181" i="5"/>
  <c r="X2181" i="5" s="1"/>
  <c r="I2182" i="5"/>
  <c r="H2182" i="5"/>
  <c r="J2182" i="5"/>
  <c r="F2182" i="5"/>
  <c r="R2182" i="5"/>
  <c r="G2182" i="5"/>
  <c r="E2182" i="5"/>
  <c r="X2182" i="5" s="1"/>
  <c r="I2183" i="5"/>
  <c r="G2183" i="5"/>
  <c r="F2183" i="5"/>
  <c r="H2183" i="5"/>
  <c r="R2183" i="5"/>
  <c r="J2183" i="5"/>
  <c r="E2183" i="5"/>
  <c r="X2183" i="5" s="1"/>
  <c r="F2184" i="5"/>
  <c r="J2184" i="5"/>
  <c r="H2184" i="5"/>
  <c r="R2184" i="5"/>
  <c r="I2184" i="5"/>
  <c r="G2184" i="5"/>
  <c r="E2184" i="5"/>
  <c r="X2184" i="5" s="1"/>
  <c r="J2185" i="5"/>
  <c r="G2185" i="5"/>
  <c r="I2185" i="5"/>
  <c r="R2185" i="5"/>
  <c r="F2185" i="5"/>
  <c r="H2185" i="5"/>
  <c r="E2185" i="5"/>
  <c r="X2185" i="5" s="1"/>
  <c r="I2189" i="5"/>
  <c r="F2189" i="5"/>
  <c r="R2189" i="5"/>
  <c r="H2189" i="5"/>
  <c r="G2189" i="5"/>
  <c r="J2189" i="5"/>
  <c r="E2189" i="5"/>
  <c r="X2189" i="5" s="1"/>
  <c r="G2190" i="5"/>
  <c r="F2190" i="5"/>
  <c r="I2190" i="5"/>
  <c r="R2190" i="5"/>
  <c r="J2190" i="5"/>
  <c r="H2190" i="5"/>
  <c r="E2190" i="5"/>
  <c r="X2190" i="5" s="1"/>
  <c r="J2191" i="5"/>
  <c r="F2191" i="5"/>
  <c r="R2191" i="5"/>
  <c r="I2191" i="5"/>
  <c r="H2191" i="5"/>
  <c r="G2191" i="5"/>
  <c r="E2191" i="5"/>
  <c r="X2191" i="5" s="1"/>
  <c r="F2192" i="5"/>
  <c r="H2192" i="5"/>
  <c r="I2192" i="5"/>
  <c r="G2192" i="5"/>
  <c r="J2192" i="5"/>
  <c r="R2192" i="5"/>
  <c r="E2192" i="5"/>
  <c r="X2192" i="5" s="1"/>
  <c r="J2193" i="5"/>
  <c r="H2193" i="5"/>
  <c r="R2193" i="5"/>
  <c r="I2193" i="5"/>
  <c r="F2193" i="5"/>
  <c r="G2193" i="5"/>
  <c r="E2193" i="5"/>
  <c r="X2193" i="5" s="1"/>
  <c r="J2194" i="5"/>
  <c r="R2194" i="5"/>
  <c r="G2194" i="5"/>
  <c r="I2194" i="5"/>
  <c r="H2194" i="5"/>
  <c r="F2194" i="5"/>
  <c r="E2194" i="5"/>
  <c r="X2194" i="5" s="1"/>
  <c r="J2195" i="5"/>
  <c r="G2195" i="5"/>
  <c r="I2195" i="5"/>
  <c r="F2195" i="5"/>
  <c r="H2195" i="5"/>
  <c r="R2195" i="5"/>
  <c r="E2195" i="5"/>
  <c r="X2195" i="5" s="1"/>
  <c r="J2196" i="5"/>
  <c r="G2196" i="5"/>
  <c r="H2196" i="5"/>
  <c r="I2196" i="5"/>
  <c r="F2196" i="5"/>
  <c r="R2196" i="5"/>
  <c r="E2196" i="5"/>
  <c r="X2196" i="5" s="1"/>
  <c r="G2197" i="5"/>
  <c r="I2197" i="5"/>
  <c r="R2197" i="5"/>
  <c r="H2197" i="5"/>
  <c r="F2197" i="5"/>
  <c r="J2197" i="5"/>
  <c r="E2197" i="5"/>
  <c r="X2197" i="5" s="1"/>
  <c r="I2198" i="5"/>
  <c r="R2198" i="5"/>
  <c r="H2198" i="5"/>
  <c r="J2198" i="5"/>
  <c r="F2198" i="5"/>
  <c r="E2198" i="5"/>
  <c r="X2198" i="5" s="1"/>
  <c r="I2199" i="5"/>
  <c r="H2199" i="5"/>
  <c r="J2199" i="5"/>
  <c r="F2199" i="5"/>
  <c r="G2199" i="5"/>
  <c r="R2199" i="5"/>
  <c r="E2199" i="5"/>
  <c r="X2199" i="5" s="1"/>
  <c r="F2200" i="5"/>
  <c r="I2200" i="5"/>
  <c r="H2200" i="5"/>
  <c r="R2200" i="5"/>
  <c r="J2200" i="5"/>
  <c r="G2200" i="5"/>
  <c r="E2200" i="5"/>
  <c r="X2200" i="5" s="1"/>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s="1"/>
  <c r="F2204" i="5"/>
  <c r="J2204" i="5"/>
  <c r="G2204" i="5"/>
  <c r="I2204" i="5"/>
  <c r="R2204" i="5"/>
  <c r="H2204" i="5"/>
  <c r="E2204" i="5"/>
  <c r="X2204" i="5" s="1"/>
  <c r="G2205" i="5"/>
  <c r="R2205" i="5"/>
  <c r="H2205" i="5"/>
  <c r="I2205" i="5"/>
  <c r="J2205" i="5"/>
  <c r="F2205" i="5"/>
  <c r="E2205" i="5"/>
  <c r="X2205" i="5" s="1"/>
  <c r="I2206" i="5"/>
  <c r="G2206" i="5"/>
  <c r="H2206" i="5"/>
  <c r="R2206" i="5"/>
  <c r="J2206" i="5"/>
  <c r="F2206" i="5"/>
  <c r="E2206" i="5"/>
  <c r="X2206" i="5" s="1"/>
  <c r="H2207" i="5"/>
  <c r="R2207" i="5"/>
  <c r="F2207" i="5"/>
  <c r="J2207" i="5"/>
  <c r="G2207" i="5"/>
  <c r="I2207" i="5"/>
  <c r="E2207" i="5"/>
  <c r="X2207" i="5" s="1"/>
  <c r="I2208" i="5"/>
  <c r="H2208" i="5"/>
  <c r="J2208" i="5"/>
  <c r="G2208" i="5"/>
  <c r="R2208" i="5"/>
  <c r="F2208" i="5"/>
  <c r="E2208" i="5"/>
  <c r="X2208" i="5" s="1"/>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s="1"/>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J2217" i="5"/>
  <c r="R2217" i="5"/>
  <c r="H2217" i="5"/>
  <c r="F2217" i="5"/>
  <c r="I2217" i="5"/>
  <c r="E2217" i="5"/>
  <c r="X2217" i="5" s="1"/>
  <c r="R2218" i="5"/>
  <c r="G2218" i="5"/>
  <c r="H2218" i="5"/>
  <c r="I2218" i="5"/>
  <c r="F2218" i="5"/>
  <c r="J2218" i="5"/>
  <c r="E2218" i="5"/>
  <c r="X2218" i="5" s="1"/>
  <c r="F2219" i="5"/>
  <c r="G2219" i="5"/>
  <c r="I2219" i="5"/>
  <c r="H2219" i="5"/>
  <c r="J2219" i="5"/>
  <c r="R2219" i="5"/>
  <c r="E2219" i="5"/>
  <c r="X2219" i="5" s="1"/>
  <c r="G2220" i="5"/>
  <c r="I2220" i="5"/>
  <c r="H2220" i="5"/>
  <c r="F2220" i="5"/>
  <c r="R2220" i="5"/>
  <c r="J2220" i="5"/>
  <c r="E2220" i="5"/>
  <c r="X2220" i="5" s="1"/>
  <c r="F2222" i="5"/>
  <c r="J2222" i="5"/>
  <c r="G2222" i="5"/>
  <c r="H2222" i="5"/>
  <c r="R2222" i="5"/>
  <c r="I2222" i="5"/>
  <c r="E2222" i="5"/>
  <c r="X2222" i="5" s="1"/>
  <c r="F2223" i="5"/>
  <c r="H2223" i="5"/>
  <c r="R2223" i="5"/>
  <c r="I2223" i="5"/>
  <c r="J2223" i="5"/>
  <c r="G2223" i="5"/>
  <c r="E2223" i="5"/>
  <c r="X2223" i="5" s="1"/>
  <c r="I2224" i="5"/>
  <c r="F2224" i="5"/>
  <c r="J2224" i="5"/>
  <c r="R2224" i="5"/>
  <c r="H2224" i="5"/>
  <c r="E2224" i="5"/>
  <c r="X2224" i="5" s="1"/>
  <c r="H2225" i="5"/>
  <c r="G2225" i="5"/>
  <c r="R2225" i="5"/>
  <c r="F2225" i="5"/>
  <c r="J2225" i="5"/>
  <c r="I2225" i="5"/>
  <c r="E2225" i="5"/>
  <c r="X2225" i="5" s="1"/>
  <c r="F2226" i="5"/>
  <c r="R2226" i="5"/>
  <c r="H2226" i="5"/>
  <c r="G2226" i="5"/>
  <c r="I2226" i="5"/>
  <c r="J2226" i="5"/>
  <c r="E2226" i="5"/>
  <c r="X2226" i="5" s="1"/>
  <c r="I2227" i="5"/>
  <c r="F2227" i="5"/>
  <c r="J2227" i="5"/>
  <c r="R2227" i="5"/>
  <c r="H2227" i="5"/>
  <c r="G2227" i="5"/>
  <c r="E2227" i="5"/>
  <c r="X2227" i="5" s="1"/>
  <c r="F2228" i="5"/>
  <c r="I2228" i="5"/>
  <c r="G2228" i="5"/>
  <c r="J2228" i="5"/>
  <c r="R2228" i="5"/>
  <c r="H2228" i="5"/>
  <c r="E2228" i="5"/>
  <c r="X2228" i="5" s="1"/>
  <c r="H2229" i="5"/>
  <c r="R2229" i="5"/>
  <c r="G2229" i="5"/>
  <c r="I2229" i="5"/>
  <c r="F2229" i="5"/>
  <c r="J2229" i="5"/>
  <c r="E2229" i="5"/>
  <c r="X2229" i="5" s="1"/>
  <c r="F2230" i="5"/>
  <c r="H2230" i="5"/>
  <c r="I2230" i="5"/>
  <c r="J2230" i="5"/>
  <c r="R2230" i="5"/>
  <c r="G2230" i="5"/>
  <c r="E2230" i="5"/>
  <c r="X2230" i="5" s="1"/>
  <c r="R2231" i="5"/>
  <c r="H2231" i="5"/>
  <c r="J2231" i="5"/>
  <c r="F2231" i="5"/>
  <c r="G2231" i="5"/>
  <c r="I2231" i="5"/>
  <c r="E2231" i="5"/>
  <c r="X2231" i="5" s="1"/>
  <c r="R2232" i="5"/>
  <c r="F2232" i="5"/>
  <c r="J2232" i="5"/>
  <c r="H2232" i="5"/>
  <c r="I2232" i="5"/>
  <c r="G2232" i="5"/>
  <c r="E2232" i="5"/>
  <c r="X2232" i="5" s="1"/>
  <c r="J2233" i="5"/>
  <c r="H2233" i="5"/>
  <c r="I2233" i="5"/>
  <c r="F2233" i="5"/>
  <c r="R2233" i="5"/>
  <c r="G2233" i="5"/>
  <c r="E2233" i="5"/>
  <c r="X2233" i="5" s="1"/>
  <c r="F2238" i="5"/>
  <c r="H2238" i="5"/>
  <c r="R2238" i="5"/>
  <c r="I2238" i="5"/>
  <c r="J2238" i="5"/>
  <c r="E2238" i="5"/>
  <c r="X2238" i="5" s="1"/>
  <c r="F2240" i="5"/>
  <c r="G2240" i="5"/>
  <c r="I2240" i="5"/>
  <c r="H2240" i="5"/>
  <c r="J2240" i="5"/>
  <c r="R2240" i="5"/>
  <c r="E2240" i="5"/>
  <c r="X2240" i="5" s="1"/>
  <c r="F2241" i="5"/>
  <c r="R2241" i="5"/>
  <c r="I2241" i="5"/>
  <c r="H2241" i="5"/>
  <c r="G2241" i="5"/>
  <c r="J2241" i="5"/>
  <c r="E2241" i="5"/>
  <c r="X2241" i="5" s="1"/>
  <c r="F2242" i="5"/>
  <c r="J2242" i="5"/>
  <c r="H2242" i="5"/>
  <c r="G2242" i="5"/>
  <c r="R2242" i="5"/>
  <c r="I2242" i="5"/>
  <c r="E2242" i="5"/>
  <c r="X2242" i="5" s="1"/>
  <c r="F2243" i="5"/>
  <c r="G2243" i="5"/>
  <c r="H2243" i="5"/>
  <c r="I2243" i="5"/>
  <c r="J2243" i="5"/>
  <c r="R2243" i="5"/>
  <c r="E2243" i="5"/>
  <c r="X2243" i="5" s="1"/>
  <c r="R2244" i="5"/>
  <c r="F2244" i="5"/>
  <c r="H2244" i="5"/>
  <c r="I2244" i="5"/>
  <c r="J2244" i="5"/>
  <c r="G2244" i="5"/>
  <c r="E2244" i="5"/>
  <c r="X2244" i="5" s="1"/>
  <c r="G2245" i="5"/>
  <c r="J2245" i="5"/>
  <c r="F2245" i="5"/>
  <c r="R2245" i="5"/>
  <c r="I2245" i="5"/>
  <c r="H2245" i="5"/>
  <c r="E2245" i="5"/>
  <c r="X2245" i="5" s="1"/>
  <c r="G2246" i="5"/>
  <c r="J2246" i="5"/>
  <c r="R2246" i="5"/>
  <c r="H2246" i="5"/>
  <c r="I2246" i="5"/>
  <c r="F2246" i="5"/>
  <c r="E2246" i="5"/>
  <c r="X2246" i="5" s="1"/>
  <c r="G2247" i="5"/>
  <c r="J2247" i="5"/>
  <c r="I2247" i="5"/>
  <c r="H2247" i="5"/>
  <c r="R2247" i="5"/>
  <c r="F2247" i="5"/>
  <c r="E2247" i="5"/>
  <c r="X2247" i="5" s="1"/>
  <c r="G2253" i="5"/>
  <c r="F2253" i="5"/>
  <c r="H2253" i="5"/>
  <c r="J2253" i="5"/>
  <c r="I2253" i="5"/>
  <c r="R2253" i="5"/>
  <c r="E2253" i="5"/>
  <c r="X2253" i="5" s="1"/>
  <c r="J2254" i="5"/>
  <c r="H2254" i="5"/>
  <c r="I2254" i="5"/>
  <c r="F2254" i="5"/>
  <c r="G2254" i="5"/>
  <c r="R2254" i="5"/>
  <c r="E2254" i="5"/>
  <c r="X2254" i="5" s="1"/>
  <c r="R2255" i="5"/>
  <c r="F2255" i="5"/>
  <c r="I2255" i="5"/>
  <c r="J2255" i="5"/>
  <c r="H2255" i="5"/>
  <c r="G2255" i="5"/>
  <c r="E2255" i="5"/>
  <c r="X2255" i="5" s="1"/>
  <c r="I2256" i="5"/>
  <c r="J2256" i="5"/>
  <c r="R2256" i="5"/>
  <c r="H2256" i="5"/>
  <c r="F2256" i="5"/>
  <c r="G2256" i="5"/>
  <c r="E2256" i="5"/>
  <c r="X2256" i="5" s="1"/>
  <c r="F2257" i="5"/>
  <c r="I2257" i="5"/>
  <c r="G2257" i="5"/>
  <c r="R2257" i="5"/>
  <c r="J2257" i="5"/>
  <c r="H2257" i="5"/>
  <c r="E2257" i="5"/>
  <c r="X2257" i="5" s="1"/>
  <c r="R2258" i="5"/>
  <c r="J2258" i="5"/>
  <c r="H2258" i="5"/>
  <c r="I2258" i="5"/>
  <c r="F2258" i="5"/>
  <c r="G2258" i="5"/>
  <c r="E2258" i="5"/>
  <c r="X2258" i="5" s="1"/>
  <c r="H2259" i="5"/>
  <c r="J2259" i="5"/>
  <c r="R2259" i="5"/>
  <c r="G2259" i="5"/>
  <c r="I2259" i="5"/>
  <c r="F2259" i="5"/>
  <c r="E2259" i="5"/>
  <c r="X2259" i="5" s="1"/>
  <c r="I2260" i="5"/>
  <c r="F2260" i="5"/>
  <c r="G2260" i="5"/>
  <c r="R2260" i="5"/>
  <c r="H2260" i="5"/>
  <c r="J2260" i="5"/>
  <c r="E2260" i="5"/>
  <c r="X2260" i="5" s="1"/>
  <c r="G2261" i="5"/>
  <c r="H2261" i="5"/>
  <c r="J2261" i="5"/>
  <c r="I2261" i="5"/>
  <c r="F2261" i="5"/>
  <c r="R2261" i="5"/>
  <c r="E2261" i="5"/>
  <c r="X2261" i="5" s="1"/>
  <c r="G2262" i="5"/>
  <c r="H2262" i="5"/>
  <c r="I2262" i="5"/>
  <c r="R2262" i="5"/>
  <c r="F2262" i="5"/>
  <c r="J2262" i="5"/>
  <c r="E2262" i="5"/>
  <c r="X2262" i="5" s="1"/>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G2267" i="5"/>
  <c r="I2267" i="5"/>
  <c r="E2267" i="5"/>
  <c r="X2267" i="5" s="1"/>
  <c r="I2268" i="5"/>
  <c r="R2268" i="5"/>
  <c r="H2268" i="5"/>
  <c r="F2268" i="5"/>
  <c r="G2268" i="5"/>
  <c r="J2268" i="5"/>
  <c r="E2268" i="5"/>
  <c r="X2268" i="5" s="1"/>
  <c r="J2269" i="5"/>
  <c r="F2269" i="5"/>
  <c r="H2269" i="5"/>
  <c r="G2269" i="5"/>
  <c r="R2269" i="5"/>
  <c r="I2269" i="5"/>
  <c r="E2269" i="5"/>
  <c r="X2269" i="5" s="1"/>
  <c r="F2270" i="5"/>
  <c r="G2270" i="5"/>
  <c r="I2270" i="5"/>
  <c r="R2270" i="5"/>
  <c r="J2270" i="5"/>
  <c r="H2270" i="5"/>
  <c r="E2270" i="5"/>
  <c r="X2270" i="5" s="1"/>
  <c r="G2271" i="5"/>
  <c r="J2271" i="5"/>
  <c r="I2271" i="5"/>
  <c r="F2271" i="5"/>
  <c r="R2271" i="5"/>
  <c r="H2271" i="5"/>
  <c r="E2271" i="5"/>
  <c r="X2271" i="5" s="1"/>
  <c r="J2272" i="5"/>
  <c r="R2272" i="5"/>
  <c r="F2272" i="5"/>
  <c r="I2272" i="5"/>
  <c r="H2272" i="5"/>
  <c r="G2272" i="5"/>
  <c r="E2272" i="5"/>
  <c r="X2272" i="5" s="1"/>
  <c r="R2273" i="5"/>
  <c r="I2273" i="5"/>
  <c r="H2273" i="5"/>
  <c r="J2273" i="5"/>
  <c r="F2273" i="5"/>
  <c r="G2273" i="5"/>
  <c r="E2273" i="5"/>
  <c r="X2273" i="5" s="1"/>
  <c r="H2274" i="5"/>
  <c r="F2274" i="5"/>
  <c r="R2274" i="5"/>
  <c r="I2274" i="5"/>
  <c r="J2274" i="5"/>
  <c r="G2274" i="5"/>
  <c r="E2274" i="5"/>
  <c r="X2274" i="5" s="1"/>
  <c r="I2275" i="5"/>
  <c r="J2275" i="5"/>
  <c r="F2275" i="5"/>
  <c r="G2275" i="5"/>
  <c r="R2275" i="5"/>
  <c r="H2275" i="5"/>
  <c r="E2275" i="5"/>
  <c r="X2275" i="5" s="1"/>
  <c r="F2276" i="5"/>
  <c r="J2276" i="5"/>
  <c r="R2276" i="5"/>
  <c r="H2276" i="5"/>
  <c r="G2276" i="5"/>
  <c r="I2276" i="5"/>
  <c r="E2276" i="5"/>
  <c r="X2276" i="5" s="1"/>
  <c r="F2277" i="5"/>
  <c r="R2277" i="5"/>
  <c r="G2277" i="5"/>
  <c r="H2277" i="5"/>
  <c r="I2277" i="5"/>
  <c r="J2277" i="5"/>
  <c r="E2277" i="5"/>
  <c r="X2277" i="5" s="1"/>
  <c r="G2278" i="5"/>
  <c r="I2278" i="5"/>
  <c r="J2278" i="5"/>
  <c r="H2278" i="5"/>
  <c r="R2278" i="5"/>
  <c r="F2278" i="5"/>
  <c r="E2278" i="5"/>
  <c r="X2278" i="5" s="1"/>
  <c r="F2279" i="5"/>
  <c r="R2279" i="5"/>
  <c r="G2279" i="5"/>
  <c r="J2279" i="5"/>
  <c r="I2279" i="5"/>
  <c r="H2279" i="5"/>
  <c r="E2279" i="5"/>
  <c r="X2279" i="5" s="1"/>
  <c r="G2286" i="5"/>
  <c r="F2286" i="5"/>
  <c r="J2286" i="5"/>
  <c r="H2286" i="5"/>
  <c r="R2286" i="5"/>
  <c r="I2286" i="5"/>
  <c r="E2286" i="5"/>
  <c r="X2286" i="5" s="1"/>
  <c r="H2287" i="5"/>
  <c r="R2287" i="5"/>
  <c r="F2287" i="5"/>
  <c r="I2287" i="5"/>
  <c r="J2287" i="5"/>
  <c r="G2287" i="5"/>
  <c r="E2287" i="5"/>
  <c r="X2287"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s="1"/>
  <c r="F2292" i="5"/>
  <c r="J2292" i="5"/>
  <c r="H2292" i="5"/>
  <c r="R2292" i="5"/>
  <c r="G2292" i="5"/>
  <c r="I2292" i="5"/>
  <c r="E2292" i="5"/>
  <c r="X2292" i="5" s="1"/>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I2297" i="5"/>
  <c r="J2297" i="5"/>
  <c r="G2297" i="5"/>
  <c r="H2297" i="5"/>
  <c r="F2297" i="5"/>
  <c r="R2297" i="5"/>
  <c r="E2297" i="5"/>
  <c r="X2297" i="5" s="1"/>
  <c r="F2298" i="5"/>
  <c r="H2298" i="5"/>
  <c r="G2298" i="5"/>
  <c r="J2298" i="5"/>
  <c r="I2298" i="5"/>
  <c r="R2298" i="5"/>
  <c r="E2298" i="5"/>
  <c r="X2298" i="5" s="1"/>
  <c r="F2301" i="5"/>
  <c r="R2301" i="5"/>
  <c r="G2301" i="5"/>
  <c r="I2301" i="5"/>
  <c r="H2301" i="5"/>
  <c r="J2301" i="5"/>
  <c r="E2301" i="5"/>
  <c r="X2301" i="5" s="1"/>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s="1"/>
  <c r="G2307" i="5"/>
  <c r="J2307" i="5"/>
  <c r="R2307" i="5"/>
  <c r="I2307" i="5"/>
  <c r="H2307" i="5"/>
  <c r="F2307" i="5"/>
  <c r="E2307" i="5"/>
  <c r="X2307" i="5" s="1"/>
  <c r="G2308" i="5"/>
  <c r="I2308" i="5"/>
  <c r="F2308" i="5"/>
  <c r="H2308" i="5"/>
  <c r="R2308" i="5"/>
  <c r="J2308" i="5"/>
  <c r="E2308" i="5"/>
  <c r="X2308" i="5" s="1"/>
  <c r="J2309" i="5"/>
  <c r="I2309" i="5"/>
  <c r="F2309" i="5"/>
  <c r="G2309" i="5"/>
  <c r="R2309" i="5"/>
  <c r="H2309" i="5"/>
  <c r="E2309" i="5"/>
  <c r="X2309" i="5" s="1"/>
  <c r="G2310" i="5"/>
  <c r="J2310" i="5"/>
  <c r="R2310" i="5"/>
  <c r="F2310" i="5"/>
  <c r="H2310" i="5"/>
  <c r="I2310" i="5"/>
  <c r="E2310" i="5"/>
  <c r="X2310" i="5" s="1"/>
  <c r="F2311" i="5"/>
  <c r="J2311" i="5"/>
  <c r="I2311" i="5"/>
  <c r="H2311" i="5"/>
  <c r="G2311" i="5"/>
  <c r="R2311" i="5"/>
  <c r="E2311" i="5"/>
  <c r="X2311" i="5" s="1"/>
  <c r="F2312" i="5"/>
  <c r="I2312" i="5"/>
  <c r="J2312" i="5"/>
  <c r="R2312" i="5"/>
  <c r="H2312" i="5"/>
  <c r="G2312" i="5"/>
  <c r="E2312" i="5"/>
  <c r="X2312" i="5" s="1"/>
  <c r="R2313" i="5"/>
  <c r="I2313" i="5"/>
  <c r="J2313" i="5"/>
  <c r="F2313" i="5"/>
  <c r="H2313" i="5"/>
  <c r="G2313" i="5"/>
  <c r="E2313" i="5"/>
  <c r="X2313" i="5" s="1"/>
  <c r="F2314" i="5"/>
  <c r="H2314" i="5"/>
  <c r="R2314" i="5"/>
  <c r="J2314" i="5"/>
  <c r="I2314" i="5"/>
  <c r="G2314" i="5"/>
  <c r="E2314" i="5"/>
  <c r="X2314" i="5" s="1"/>
  <c r="R2318" i="5"/>
  <c r="H2318" i="5"/>
  <c r="F2318" i="5"/>
  <c r="J2318" i="5"/>
  <c r="I2318" i="5"/>
  <c r="E2318" i="5"/>
  <c r="X2318" i="5" s="1"/>
  <c r="R2320" i="5"/>
  <c r="H2320" i="5"/>
  <c r="I2320" i="5"/>
  <c r="F2320" i="5"/>
  <c r="G2320" i="5"/>
  <c r="J2320" i="5"/>
  <c r="E2320" i="5"/>
  <c r="X2320" i="5" s="1"/>
  <c r="F2324" i="5"/>
  <c r="G2324" i="5"/>
  <c r="R2324" i="5"/>
  <c r="H2324" i="5"/>
  <c r="J2324" i="5"/>
  <c r="I2324" i="5"/>
  <c r="E2324" i="5"/>
  <c r="X2324" i="5" s="1"/>
  <c r="H2325" i="5"/>
  <c r="F2325" i="5"/>
  <c r="G2325" i="5"/>
  <c r="R2325" i="5"/>
  <c r="J2325" i="5"/>
  <c r="I2325" i="5"/>
  <c r="E2325" i="5"/>
  <c r="X2325" i="5" s="1"/>
  <c r="J2326" i="5"/>
  <c r="H2326" i="5"/>
  <c r="R2326" i="5"/>
  <c r="F2326" i="5"/>
  <c r="I2326" i="5"/>
  <c r="G2326" i="5"/>
  <c r="E2326" i="5"/>
  <c r="X2326" i="5" s="1"/>
  <c r="G2327" i="5"/>
  <c r="J2327" i="5"/>
  <c r="R2327" i="5"/>
  <c r="H2327" i="5"/>
  <c r="I2327" i="5"/>
  <c r="F2327" i="5"/>
  <c r="E2327" i="5"/>
  <c r="X2327" i="5" s="1"/>
  <c r="I2328" i="5"/>
  <c r="H2328" i="5"/>
  <c r="G2328" i="5"/>
  <c r="F2328" i="5"/>
  <c r="R2328" i="5"/>
  <c r="J2328" i="5"/>
  <c r="E2328" i="5"/>
  <c r="X2328" i="5" s="1"/>
  <c r="R2329" i="5"/>
  <c r="J2329" i="5"/>
  <c r="I2329" i="5"/>
  <c r="G2329" i="5"/>
  <c r="H2329" i="5"/>
  <c r="F2329" i="5"/>
  <c r="E2329" i="5"/>
  <c r="X2329" i="5" s="1"/>
  <c r="G2330" i="5"/>
  <c r="I2330" i="5"/>
  <c r="F2330" i="5"/>
  <c r="H2330" i="5"/>
  <c r="R2330" i="5"/>
  <c r="J2330" i="5"/>
  <c r="E2330" i="5"/>
  <c r="X2330" i="5" s="1"/>
  <c r="G2331" i="5"/>
  <c r="F2331" i="5"/>
  <c r="J2331" i="5"/>
  <c r="H2331" i="5"/>
  <c r="I2331" i="5"/>
  <c r="R2331" i="5"/>
  <c r="E2331" i="5"/>
  <c r="X2331" i="5" s="1"/>
  <c r="F2332" i="5"/>
  <c r="I2332" i="5"/>
  <c r="J2332" i="5"/>
  <c r="H2332" i="5"/>
  <c r="G2332" i="5"/>
  <c r="R2332" i="5"/>
  <c r="E2332" i="5"/>
  <c r="X2332" i="5" s="1"/>
  <c r="G2333" i="5"/>
  <c r="J2333" i="5"/>
  <c r="H2333" i="5"/>
  <c r="F2333" i="5"/>
  <c r="I2333" i="5"/>
  <c r="R2333" i="5"/>
  <c r="E2333" i="5"/>
  <c r="X2333" i="5" s="1"/>
  <c r="H2334" i="5"/>
  <c r="F2334" i="5"/>
  <c r="R2334" i="5"/>
  <c r="I2334" i="5"/>
  <c r="G2334" i="5"/>
  <c r="J2334" i="5"/>
  <c r="E2334" i="5"/>
  <c r="X2334" i="5" s="1"/>
  <c r="F2335" i="5"/>
  <c r="I2335" i="5"/>
  <c r="R2335" i="5"/>
  <c r="H2335" i="5"/>
  <c r="G2335" i="5"/>
  <c r="J2335" i="5"/>
  <c r="E2335" i="5"/>
  <c r="X2335" i="5" s="1"/>
  <c r="J2336" i="5"/>
  <c r="R2336" i="5"/>
  <c r="H2336" i="5"/>
  <c r="F2336" i="5"/>
  <c r="G2336" i="5"/>
  <c r="I2336" i="5"/>
  <c r="E2336" i="5"/>
  <c r="X2336" i="5" s="1"/>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s="1"/>
  <c r="F2340" i="5"/>
  <c r="H2340" i="5"/>
  <c r="G2340" i="5"/>
  <c r="J2340" i="5"/>
  <c r="R2340" i="5"/>
  <c r="I2340" i="5"/>
  <c r="E2340" i="5"/>
  <c r="X2340" i="5" s="1"/>
  <c r="H2341" i="5"/>
  <c r="G2341" i="5"/>
  <c r="F2341" i="5"/>
  <c r="I2341" i="5"/>
  <c r="J2341" i="5"/>
  <c r="R2341" i="5"/>
  <c r="E2341" i="5"/>
  <c r="X2341" i="5" s="1"/>
  <c r="H2342" i="5"/>
  <c r="J2342" i="5"/>
  <c r="G2342" i="5"/>
  <c r="I2342" i="5"/>
  <c r="R2342" i="5"/>
  <c r="F2342" i="5"/>
  <c r="E2342" i="5"/>
  <c r="X2342" i="5" s="1"/>
  <c r="J2343" i="5"/>
  <c r="H2343" i="5"/>
  <c r="G2343" i="5"/>
  <c r="F2343" i="5"/>
  <c r="R2343" i="5"/>
  <c r="I2343" i="5"/>
  <c r="E2343" i="5"/>
  <c r="X2343" i="5" s="1"/>
  <c r="R2344" i="5"/>
  <c r="F2344" i="5"/>
  <c r="G2344" i="5"/>
  <c r="H2344" i="5"/>
  <c r="J2344" i="5"/>
  <c r="I2344" i="5"/>
  <c r="E2344" i="5"/>
  <c r="X2344" i="5" s="1"/>
  <c r="R2345" i="5"/>
  <c r="I2345" i="5"/>
  <c r="J2345" i="5"/>
  <c r="G2345" i="5"/>
  <c r="F2345" i="5"/>
  <c r="H2345" i="5"/>
  <c r="E2345" i="5"/>
  <c r="X2345" i="5" s="1"/>
  <c r="F2346" i="5"/>
  <c r="R2346" i="5"/>
  <c r="J2346" i="5"/>
  <c r="H2346" i="5"/>
  <c r="G2346" i="5"/>
  <c r="I2346" i="5"/>
  <c r="E2346" i="5"/>
  <c r="X2346" i="5" s="1"/>
  <c r="G2347" i="5"/>
  <c r="R2347" i="5"/>
  <c r="F2347" i="5"/>
  <c r="J2347" i="5"/>
  <c r="H2347" i="5"/>
  <c r="I2347" i="5"/>
  <c r="E2347" i="5"/>
  <c r="X2347" i="5" s="1"/>
  <c r="J2348" i="5"/>
  <c r="I2348" i="5"/>
  <c r="H2348" i="5"/>
  <c r="R2348" i="5"/>
  <c r="F2348" i="5"/>
  <c r="G2348" i="5"/>
  <c r="E2348" i="5"/>
  <c r="X2348" i="5" s="1"/>
  <c r="R2349" i="5"/>
  <c r="H2349" i="5"/>
  <c r="I2349" i="5"/>
  <c r="F2349" i="5"/>
  <c r="J2349" i="5"/>
  <c r="G2349" i="5"/>
  <c r="E2349" i="5"/>
  <c r="X2349" i="5" s="1"/>
  <c r="R2350" i="5"/>
  <c r="J2350" i="5"/>
  <c r="F2350" i="5"/>
  <c r="I2350" i="5"/>
  <c r="H2350" i="5"/>
  <c r="E2350" i="5"/>
  <c r="X2350" i="5" s="1"/>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s="1"/>
  <c r="R2354" i="5"/>
  <c r="G2354" i="5"/>
  <c r="F2354" i="5"/>
  <c r="H2354" i="5"/>
  <c r="J2354" i="5"/>
  <c r="I2354" i="5"/>
  <c r="E2354" i="5"/>
  <c r="X2354" i="5" s="1"/>
  <c r="F2355" i="5"/>
  <c r="H2355" i="5"/>
  <c r="G2355" i="5"/>
  <c r="I2355" i="5"/>
  <c r="R2355" i="5"/>
  <c r="J2355" i="5"/>
  <c r="E2355" i="5"/>
  <c r="X2355" i="5" s="1"/>
  <c r="R2356" i="5"/>
  <c r="H2356" i="5"/>
  <c r="F2356" i="5"/>
  <c r="I2356" i="5"/>
  <c r="G2356" i="5"/>
  <c r="J2356" i="5"/>
  <c r="E2356" i="5"/>
  <c r="X2356" i="5" s="1"/>
  <c r="G2357" i="5"/>
  <c r="I2357" i="5"/>
  <c r="H2357" i="5"/>
  <c r="R2357" i="5"/>
  <c r="F2357" i="5"/>
  <c r="J2357" i="5"/>
  <c r="E2357" i="5"/>
  <c r="X2357" i="5" s="1"/>
  <c r="R2358" i="5"/>
  <c r="J2358" i="5"/>
  <c r="H2358" i="5"/>
  <c r="I2358" i="5"/>
  <c r="F2358" i="5"/>
  <c r="E2358" i="5"/>
  <c r="X2358" i="5" s="1"/>
  <c r="G2359" i="5"/>
  <c r="I2359" i="5"/>
  <c r="F2359" i="5"/>
  <c r="H2359" i="5"/>
  <c r="R2359" i="5"/>
  <c r="J2359" i="5"/>
  <c r="E2359" i="5"/>
  <c r="X2359" i="5" s="1"/>
  <c r="F2360" i="5"/>
  <c r="I2360" i="5"/>
  <c r="J2360" i="5"/>
  <c r="H2360" i="5"/>
  <c r="R2360" i="5"/>
  <c r="G2360" i="5"/>
  <c r="E2360" i="5"/>
  <c r="X2360" i="5" s="1"/>
  <c r="R2361" i="5"/>
  <c r="F2361" i="5"/>
  <c r="I2361" i="5"/>
  <c r="J2361" i="5"/>
  <c r="G2361" i="5"/>
  <c r="H2361" i="5"/>
  <c r="E2361" i="5"/>
  <c r="X2361" i="5" s="1"/>
  <c r="H2362" i="5"/>
  <c r="G2362" i="5"/>
  <c r="R2362" i="5"/>
  <c r="F2362" i="5"/>
  <c r="I2362" i="5"/>
  <c r="J2362" i="5"/>
  <c r="E2362" i="5"/>
  <c r="X2362" i="5" s="1"/>
  <c r="G2363" i="5"/>
  <c r="R2363" i="5"/>
  <c r="F2363" i="5"/>
  <c r="H2363" i="5"/>
  <c r="J2363" i="5"/>
  <c r="I2363" i="5"/>
  <c r="E2363" i="5"/>
  <c r="X2363" i="5" s="1"/>
  <c r="J2364" i="5"/>
  <c r="R2364" i="5"/>
  <c r="I2364" i="5"/>
  <c r="F2364" i="5"/>
  <c r="G2364" i="5"/>
  <c r="H2364" i="5"/>
  <c r="E2364" i="5"/>
  <c r="X2364" i="5" s="1"/>
  <c r="G2365" i="5"/>
  <c r="R2365" i="5"/>
  <c r="H2365" i="5"/>
  <c r="I2365" i="5"/>
  <c r="J2365" i="5"/>
  <c r="F2365" i="5"/>
  <c r="E2365" i="5"/>
  <c r="X2365" i="5" s="1"/>
  <c r="R2366" i="5"/>
  <c r="F2366" i="5"/>
  <c r="I2366" i="5"/>
  <c r="J2366" i="5"/>
  <c r="G2366" i="5"/>
  <c r="H2366" i="5"/>
  <c r="E2366" i="5"/>
  <c r="X2366" i="5" s="1"/>
  <c r="F2367" i="5"/>
  <c r="G2367" i="5"/>
  <c r="J2367" i="5"/>
  <c r="R2367" i="5"/>
  <c r="I2367" i="5"/>
  <c r="H2367" i="5"/>
  <c r="E2367" i="5"/>
  <c r="X2367" i="5" s="1"/>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s="1"/>
  <c r="G2371" i="5"/>
  <c r="I2371" i="5"/>
  <c r="J2371" i="5"/>
  <c r="F2371" i="5"/>
  <c r="H2371" i="5"/>
  <c r="R2371" i="5"/>
  <c r="E2371" i="5"/>
  <c r="X2371" i="5" s="1"/>
  <c r="G2372" i="5"/>
  <c r="I2372" i="5"/>
  <c r="J2372" i="5"/>
  <c r="R2372" i="5"/>
  <c r="F2372" i="5"/>
  <c r="H2372" i="5"/>
  <c r="E2372" i="5"/>
  <c r="X2372" i="5" s="1"/>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s="1"/>
  <c r="R2376" i="5"/>
  <c r="F2376" i="5"/>
  <c r="H2376" i="5"/>
  <c r="I2376" i="5"/>
  <c r="G2376" i="5"/>
  <c r="J2376" i="5"/>
  <c r="E2376" i="5"/>
  <c r="X2376" i="5" s="1"/>
  <c r="G2377" i="5"/>
  <c r="J2377" i="5"/>
  <c r="I2377" i="5"/>
  <c r="H2377" i="5"/>
  <c r="F2377" i="5"/>
  <c r="R2377" i="5"/>
  <c r="E2377" i="5"/>
  <c r="X2377" i="5" s="1"/>
  <c r="H2378" i="5"/>
  <c r="I2378" i="5"/>
  <c r="F2378" i="5"/>
  <c r="R2378" i="5"/>
  <c r="G2378" i="5"/>
  <c r="J2378" i="5"/>
  <c r="E2378" i="5"/>
  <c r="X2378" i="5" s="1"/>
  <c r="J2379" i="5"/>
  <c r="F2379" i="5"/>
  <c r="G2379" i="5"/>
  <c r="R2379" i="5"/>
  <c r="I2379" i="5"/>
  <c r="H2379" i="5"/>
  <c r="E2379" i="5"/>
  <c r="X2379" i="5" s="1"/>
  <c r="F2380" i="5"/>
  <c r="G2380" i="5"/>
  <c r="R2380" i="5"/>
  <c r="H2380" i="5"/>
  <c r="I2380" i="5"/>
  <c r="J2380" i="5"/>
  <c r="E2380" i="5"/>
  <c r="X2380" i="5" s="1"/>
  <c r="R2381" i="5"/>
  <c r="F2381" i="5"/>
  <c r="J2381" i="5"/>
  <c r="G2381" i="5"/>
  <c r="H2381" i="5"/>
  <c r="I2381" i="5"/>
  <c r="E2381" i="5"/>
  <c r="X2381" i="5" s="1"/>
  <c r="I2382" i="5"/>
  <c r="H2382" i="5"/>
  <c r="J2382" i="5"/>
  <c r="F2382" i="5"/>
  <c r="R2382" i="5"/>
  <c r="E2382" i="5"/>
  <c r="X2382" i="5" s="1"/>
  <c r="J2383" i="5"/>
  <c r="F2383" i="5"/>
  <c r="I2383" i="5"/>
  <c r="G2383" i="5"/>
  <c r="R2383" i="5"/>
  <c r="H2383" i="5"/>
  <c r="E2383" i="5"/>
  <c r="X2383" i="5" s="1"/>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G2388" i="5"/>
  <c r="I2388" i="5"/>
  <c r="H2388" i="5"/>
  <c r="F2388" i="5"/>
  <c r="R2388" i="5"/>
  <c r="J2388" i="5"/>
  <c r="E2388" i="5"/>
  <c r="X2388" i="5" s="1"/>
  <c r="R2389" i="5"/>
  <c r="J2389" i="5"/>
  <c r="G2389" i="5"/>
  <c r="H2389" i="5"/>
  <c r="F2389" i="5"/>
  <c r="I2389" i="5"/>
  <c r="E2389" i="5"/>
  <c r="X2389" i="5" s="1"/>
  <c r="G2390" i="5"/>
  <c r="R2390" i="5"/>
  <c r="F2390" i="5"/>
  <c r="J2390" i="5"/>
  <c r="I2390" i="5"/>
  <c r="H2390" i="5"/>
  <c r="E2390" i="5"/>
  <c r="X2390" i="5" s="1"/>
  <c r="F2391" i="5"/>
  <c r="H2391" i="5"/>
  <c r="R2391" i="5"/>
  <c r="I2391" i="5"/>
  <c r="G2391" i="5"/>
  <c r="J2391" i="5"/>
  <c r="E2391" i="5"/>
  <c r="X2391" i="5" s="1"/>
  <c r="F2392" i="5"/>
  <c r="I2392" i="5"/>
  <c r="H2392" i="5"/>
  <c r="J2392" i="5"/>
  <c r="R2392" i="5"/>
  <c r="G2392" i="5"/>
  <c r="E2392" i="5"/>
  <c r="X2392" i="5" s="1"/>
  <c r="H2393" i="5"/>
  <c r="I2393" i="5"/>
  <c r="R2393" i="5"/>
  <c r="J2393" i="5"/>
  <c r="F2393" i="5"/>
  <c r="E2393" i="5"/>
  <c r="X2393" i="5" s="1"/>
  <c r="J2394" i="5"/>
  <c r="I2394" i="5"/>
  <c r="R2394" i="5"/>
  <c r="H2394" i="5"/>
  <c r="F2394" i="5"/>
  <c r="G2394" i="5"/>
  <c r="E2394" i="5"/>
  <c r="X2394" i="5" s="1"/>
  <c r="R2395" i="5"/>
  <c r="G2395" i="5"/>
  <c r="J2395" i="5"/>
  <c r="F2395" i="5"/>
  <c r="I2395" i="5"/>
  <c r="H2395" i="5"/>
  <c r="E2395" i="5"/>
  <c r="X2395" i="5" s="1"/>
  <c r="G2396" i="5"/>
  <c r="H2396" i="5"/>
  <c r="J2396" i="5"/>
  <c r="R2396" i="5"/>
  <c r="F2396" i="5"/>
  <c r="I2396" i="5"/>
  <c r="E2396" i="5"/>
  <c r="X2396" i="5" s="1"/>
  <c r="R2397" i="5"/>
  <c r="I2397" i="5"/>
  <c r="H2397" i="5"/>
  <c r="J2397" i="5"/>
  <c r="G2397" i="5"/>
  <c r="F2397" i="5"/>
  <c r="E2397" i="5"/>
  <c r="X2397" i="5" s="1"/>
  <c r="R2398" i="5"/>
  <c r="G2398" i="5"/>
  <c r="I2398" i="5"/>
  <c r="J2398" i="5"/>
  <c r="H2398" i="5"/>
  <c r="F2398" i="5"/>
  <c r="E2398" i="5"/>
  <c r="X2398" i="5" s="1"/>
  <c r="R2399" i="5"/>
  <c r="G2399" i="5"/>
  <c r="J2399" i="5"/>
  <c r="I2399" i="5"/>
  <c r="H2399" i="5"/>
  <c r="F2399" i="5"/>
  <c r="E2399" i="5"/>
  <c r="X2399" i="5" s="1"/>
  <c r="I2400" i="5"/>
  <c r="F2400" i="5"/>
  <c r="G2400" i="5"/>
  <c r="R2400" i="5"/>
  <c r="J2400" i="5"/>
  <c r="H2400" i="5"/>
  <c r="E2400" i="5"/>
  <c r="X2400" i="5" s="1"/>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s="1"/>
  <c r="F2405" i="5"/>
  <c r="G2405" i="5"/>
  <c r="I2405" i="5"/>
  <c r="J2405" i="5"/>
  <c r="H2405" i="5"/>
  <c r="R2405" i="5"/>
  <c r="E2405" i="5"/>
  <c r="X2405" i="5" s="1"/>
  <c r="R2406" i="5"/>
  <c r="H2406" i="5"/>
  <c r="I2406" i="5"/>
  <c r="G2406" i="5"/>
  <c r="F2406" i="5"/>
  <c r="J2406" i="5"/>
  <c r="E2406" i="5"/>
  <c r="X2406" i="5" s="1"/>
  <c r="I2407" i="5"/>
  <c r="J2407" i="5"/>
  <c r="R2407" i="5"/>
  <c r="F2407" i="5"/>
  <c r="G2407" i="5"/>
  <c r="H2407" i="5"/>
  <c r="E2407" i="5"/>
  <c r="X2407" i="5" s="1"/>
  <c r="F2408" i="5"/>
  <c r="I2408" i="5"/>
  <c r="R2408" i="5"/>
  <c r="H2408" i="5"/>
  <c r="G2408" i="5"/>
  <c r="J2408" i="5"/>
  <c r="E2408" i="5"/>
  <c r="X2408" i="5" s="1"/>
  <c r="I2409" i="5"/>
  <c r="J2409" i="5"/>
  <c r="R2409" i="5"/>
  <c r="F2409" i="5"/>
  <c r="H2409" i="5"/>
  <c r="G2409" i="5"/>
  <c r="E2409" i="5"/>
  <c r="X2409" i="5" s="1"/>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s="1"/>
  <c r="H2413" i="5"/>
  <c r="I2413" i="5"/>
  <c r="G2413" i="5"/>
  <c r="F2413" i="5"/>
  <c r="J2413" i="5"/>
  <c r="R2413" i="5"/>
  <c r="E2413" i="5"/>
  <c r="X2413" i="5" s="1"/>
  <c r="G2414" i="5"/>
  <c r="F2414" i="5"/>
  <c r="H2414" i="5"/>
  <c r="R2414" i="5"/>
  <c r="J2414" i="5"/>
  <c r="I2414" i="5"/>
  <c r="E2414" i="5"/>
  <c r="X2414" i="5" s="1"/>
  <c r="H2415" i="5"/>
  <c r="I2415" i="5"/>
  <c r="J2415" i="5"/>
  <c r="R2415" i="5"/>
  <c r="G2415" i="5"/>
  <c r="F2415" i="5"/>
  <c r="E2415" i="5"/>
  <c r="X2415" i="5" s="1"/>
  <c r="I2416" i="5"/>
  <c r="R2416" i="5"/>
  <c r="J2416" i="5"/>
  <c r="H2416" i="5"/>
  <c r="G2416" i="5"/>
  <c r="F2416" i="5"/>
  <c r="E2416" i="5"/>
  <c r="X2416" i="5" s="1"/>
  <c r="G2417" i="5"/>
  <c r="F2417" i="5"/>
  <c r="J2417" i="5"/>
  <c r="H2417" i="5"/>
  <c r="I2417" i="5"/>
  <c r="R2417" i="5"/>
  <c r="E2417" i="5"/>
  <c r="X2417" i="5" s="1"/>
  <c r="H2418" i="5"/>
  <c r="R2418" i="5"/>
  <c r="I2418" i="5"/>
  <c r="F2418" i="5"/>
  <c r="J2418" i="5"/>
  <c r="G2418" i="5"/>
  <c r="E2418" i="5"/>
  <c r="X2418" i="5" s="1"/>
  <c r="I2419" i="5"/>
  <c r="G2419" i="5"/>
  <c r="R2419" i="5"/>
  <c r="J2419" i="5"/>
  <c r="H2419" i="5"/>
  <c r="F2419" i="5"/>
  <c r="E2419" i="5"/>
  <c r="X2419" i="5" s="1"/>
  <c r="F2420" i="5"/>
  <c r="R2420" i="5"/>
  <c r="H2420" i="5"/>
  <c r="I2420" i="5"/>
  <c r="G2420" i="5"/>
  <c r="J2420" i="5"/>
  <c r="E2420" i="5"/>
  <c r="X2420" i="5" s="1"/>
  <c r="I2421" i="5"/>
  <c r="F2421" i="5"/>
  <c r="J2421" i="5"/>
  <c r="H2421" i="5"/>
  <c r="R2421" i="5"/>
  <c r="G2421" i="5"/>
  <c r="E2421" i="5"/>
  <c r="X2421" i="5" s="1"/>
  <c r="R2422" i="5"/>
  <c r="F2422" i="5"/>
  <c r="H2422" i="5"/>
  <c r="J2422" i="5"/>
  <c r="G2422" i="5"/>
  <c r="I2422" i="5"/>
  <c r="E2422" i="5"/>
  <c r="X2422" i="5" s="1"/>
  <c r="H2423" i="5"/>
  <c r="F2423" i="5"/>
  <c r="G2423" i="5"/>
  <c r="R2423" i="5"/>
  <c r="J2423" i="5"/>
  <c r="I2423" i="5"/>
  <c r="E2423" i="5"/>
  <c r="X2423" i="5" s="1"/>
  <c r="G2424" i="5"/>
  <c r="R2424" i="5"/>
  <c r="I2424" i="5"/>
  <c r="H2424" i="5"/>
  <c r="F2424" i="5"/>
  <c r="J2424" i="5"/>
  <c r="E2424" i="5"/>
  <c r="X2424" i="5" s="1"/>
  <c r="F2425" i="5"/>
  <c r="H2425" i="5"/>
  <c r="R2425" i="5"/>
  <c r="J2425" i="5"/>
  <c r="I2425" i="5"/>
  <c r="G2425" i="5"/>
  <c r="E2425" i="5"/>
  <c r="X2425" i="5" s="1"/>
  <c r="I2426" i="5"/>
  <c r="F2426" i="5"/>
  <c r="J2426" i="5"/>
  <c r="G2426" i="5"/>
  <c r="R2426" i="5"/>
  <c r="H2426" i="5"/>
  <c r="E2426" i="5"/>
  <c r="X2426" i="5" s="1"/>
  <c r="H2427" i="5"/>
  <c r="F2427" i="5"/>
  <c r="J2427" i="5"/>
  <c r="R2427" i="5"/>
  <c r="I2427" i="5"/>
  <c r="G2427" i="5"/>
  <c r="E2427" i="5"/>
  <c r="X2427" i="5" s="1"/>
  <c r="J2428" i="5"/>
  <c r="R2428" i="5"/>
  <c r="I2428" i="5"/>
  <c r="G2428" i="5"/>
  <c r="H2428" i="5"/>
  <c r="F2428" i="5"/>
  <c r="E2428" i="5"/>
  <c r="X2428" i="5" s="1"/>
  <c r="H2429" i="5"/>
  <c r="J2429" i="5"/>
  <c r="F2429" i="5"/>
  <c r="R2429" i="5"/>
  <c r="I2429" i="5"/>
  <c r="G2429" i="5"/>
  <c r="E2429" i="5"/>
  <c r="X2429" i="5" s="1"/>
  <c r="J2430" i="5"/>
  <c r="H2430" i="5"/>
  <c r="G2430" i="5"/>
  <c r="I2430" i="5"/>
  <c r="R2430" i="5"/>
  <c r="F2430" i="5"/>
  <c r="E2430" i="5"/>
  <c r="X2430" i="5" s="1"/>
  <c r="J2431" i="5"/>
  <c r="F2431" i="5"/>
  <c r="G2431" i="5"/>
  <c r="R2431" i="5"/>
  <c r="H2431" i="5"/>
  <c r="I2431" i="5"/>
  <c r="E2431" i="5"/>
  <c r="X2431" i="5" s="1"/>
  <c r="H2432" i="5"/>
  <c r="I2432" i="5"/>
  <c r="G2432" i="5"/>
  <c r="F2432" i="5"/>
  <c r="J2432" i="5"/>
  <c r="R2432" i="5"/>
  <c r="E2432" i="5"/>
  <c r="X2432" i="5" s="1"/>
  <c r="I2433" i="5"/>
  <c r="H2433" i="5"/>
  <c r="R2433" i="5"/>
  <c r="J2433" i="5"/>
  <c r="G2433" i="5"/>
  <c r="F2433" i="5"/>
  <c r="E2433" i="5"/>
  <c r="X2433" i="5" s="1"/>
  <c r="J2434" i="5"/>
  <c r="F2434" i="5"/>
  <c r="G2434" i="5"/>
  <c r="R2434" i="5"/>
  <c r="I2434" i="5"/>
  <c r="H2434" i="5"/>
  <c r="E2434" i="5"/>
  <c r="X2434" i="5" s="1"/>
  <c r="G2435" i="5"/>
  <c r="J2435" i="5"/>
  <c r="F2435" i="5"/>
  <c r="I2435" i="5"/>
  <c r="H2435" i="5"/>
  <c r="R2435" i="5"/>
  <c r="E2435" i="5"/>
  <c r="X2435" i="5" s="1"/>
  <c r="F2436" i="5"/>
  <c r="H2436" i="5"/>
  <c r="J2436" i="5"/>
  <c r="G2436" i="5"/>
  <c r="R2436" i="5"/>
  <c r="I2436" i="5"/>
  <c r="E2436" i="5"/>
  <c r="X2436" i="5" s="1"/>
  <c r="R2437" i="5"/>
  <c r="F2437" i="5"/>
  <c r="G2437" i="5"/>
  <c r="I2437" i="5"/>
  <c r="J2437" i="5"/>
  <c r="H2437" i="5"/>
  <c r="E2437" i="5"/>
  <c r="X2437" i="5" s="1"/>
  <c r="R2438" i="5"/>
  <c r="I2438" i="5"/>
  <c r="H2438" i="5"/>
  <c r="G2438" i="5"/>
  <c r="J2438" i="5"/>
  <c r="F2438" i="5"/>
  <c r="E2438" i="5"/>
  <c r="X2438" i="5" s="1"/>
  <c r="J2439" i="5"/>
  <c r="H2439" i="5"/>
  <c r="R2439" i="5"/>
  <c r="G2439" i="5"/>
  <c r="F2439" i="5"/>
  <c r="I2439" i="5"/>
  <c r="E2439" i="5"/>
  <c r="X2439" i="5" s="1"/>
  <c r="F2440" i="5"/>
  <c r="H2440" i="5"/>
  <c r="R2440" i="5"/>
  <c r="J2440" i="5"/>
  <c r="G2440" i="5"/>
  <c r="I2440" i="5"/>
  <c r="E2440" i="5"/>
  <c r="X2440" i="5" s="1"/>
  <c r="F2441" i="5"/>
  <c r="R2441" i="5"/>
  <c r="H2441" i="5"/>
  <c r="J2441" i="5"/>
  <c r="G2441" i="5"/>
  <c r="I2441" i="5"/>
  <c r="E2441" i="5"/>
  <c r="X2441" i="5" s="1"/>
  <c r="G2442" i="5"/>
  <c r="R2442" i="5"/>
  <c r="J2442" i="5"/>
  <c r="F2442" i="5"/>
  <c r="H2442" i="5"/>
  <c r="I2442" i="5"/>
  <c r="E2442" i="5"/>
  <c r="X2442" i="5" s="1"/>
  <c r="G2443" i="5"/>
  <c r="J2443" i="5"/>
  <c r="H2443" i="5"/>
  <c r="F2443" i="5"/>
  <c r="I2443" i="5"/>
  <c r="R2443" i="5"/>
  <c r="E2443" i="5"/>
  <c r="X2443" i="5" s="1"/>
  <c r="G2444" i="5"/>
  <c r="F2444" i="5"/>
  <c r="H2444" i="5"/>
  <c r="R2444" i="5"/>
  <c r="I2444" i="5"/>
  <c r="J2444" i="5"/>
  <c r="E2444" i="5"/>
  <c r="X2444" i="5" s="1"/>
  <c r="G2445" i="5"/>
  <c r="I2445" i="5"/>
  <c r="F2445" i="5"/>
  <c r="H2445" i="5"/>
  <c r="J2445" i="5"/>
  <c r="R2445" i="5"/>
  <c r="E2445" i="5"/>
  <c r="X2445" i="5" s="1"/>
  <c r="R2446" i="5"/>
  <c r="H2446" i="5"/>
  <c r="J2446" i="5"/>
  <c r="I2446" i="5"/>
  <c r="F2446" i="5"/>
  <c r="E2446" i="5"/>
  <c r="X2446" i="5" s="1"/>
  <c r="I2447" i="5"/>
  <c r="J2447" i="5"/>
  <c r="R2447" i="5"/>
  <c r="F2447" i="5"/>
  <c r="G2447" i="5"/>
  <c r="H2447" i="5"/>
  <c r="E2447" i="5"/>
  <c r="X2447" i="5" s="1"/>
  <c r="G2448" i="5"/>
  <c r="J2448" i="5"/>
  <c r="F2448" i="5"/>
  <c r="I2448" i="5"/>
  <c r="H2448" i="5"/>
  <c r="R2448" i="5"/>
  <c r="E2448" i="5"/>
  <c r="X2448" i="5" s="1"/>
  <c r="H2449" i="5"/>
  <c r="I2449" i="5"/>
  <c r="F2449" i="5"/>
  <c r="R2449" i="5"/>
  <c r="J2449" i="5"/>
  <c r="E2449" i="5"/>
  <c r="X2449" i="5" s="1"/>
  <c r="R2450" i="5"/>
  <c r="I2450" i="5"/>
  <c r="G2450" i="5"/>
  <c r="J2450" i="5"/>
  <c r="F2450" i="5"/>
  <c r="H2450" i="5"/>
  <c r="E2450" i="5"/>
  <c r="X2450" i="5" s="1"/>
  <c r="H2451" i="5"/>
  <c r="J2451" i="5"/>
  <c r="G2451" i="5"/>
  <c r="F2451" i="5"/>
  <c r="I2451" i="5"/>
  <c r="R2451" i="5"/>
  <c r="E2451" i="5"/>
  <c r="X2451" i="5" s="1"/>
  <c r="J2452" i="5"/>
  <c r="I2452" i="5"/>
  <c r="R2452" i="5"/>
  <c r="H2452" i="5"/>
  <c r="G2452" i="5"/>
  <c r="F2452" i="5"/>
  <c r="E2452" i="5"/>
  <c r="X2452" i="5" s="1"/>
  <c r="R2453" i="5"/>
  <c r="I2453" i="5"/>
  <c r="F2453" i="5"/>
  <c r="H2453" i="5"/>
  <c r="G2453" i="5"/>
  <c r="J2453" i="5"/>
  <c r="E2453" i="5"/>
  <c r="X2453" i="5" s="1"/>
  <c r="R2454" i="5"/>
  <c r="F2454" i="5"/>
  <c r="I2454" i="5"/>
  <c r="J2454" i="5"/>
  <c r="H2454" i="5"/>
  <c r="E2454" i="5"/>
  <c r="X2454" i="5" s="1"/>
  <c r="G2455" i="5"/>
  <c r="F2455" i="5"/>
  <c r="H2455" i="5"/>
  <c r="J2455" i="5"/>
  <c r="I2455" i="5"/>
  <c r="R2455" i="5"/>
  <c r="E2455" i="5"/>
  <c r="X2455" i="5" s="1"/>
  <c r="R2456" i="5"/>
  <c r="F2456" i="5"/>
  <c r="G2456" i="5"/>
  <c r="I2456" i="5"/>
  <c r="J2456" i="5"/>
  <c r="H2456" i="5"/>
  <c r="E2456" i="5"/>
  <c r="X2456" i="5" s="1"/>
  <c r="H2457" i="5"/>
  <c r="I2457" i="5"/>
  <c r="F2457" i="5"/>
  <c r="G2457" i="5"/>
  <c r="J2457" i="5"/>
  <c r="R2457" i="5"/>
  <c r="E2457" i="5"/>
  <c r="X2457" i="5" s="1"/>
  <c r="R2458" i="5"/>
  <c r="H2458" i="5"/>
  <c r="J2458" i="5"/>
  <c r="F2458" i="5"/>
  <c r="G2458" i="5"/>
  <c r="I2458" i="5"/>
  <c r="E2458" i="5"/>
  <c r="X2458" i="5" s="1"/>
  <c r="R2459" i="5"/>
  <c r="G2459" i="5"/>
  <c r="F2459" i="5"/>
  <c r="J2459" i="5"/>
  <c r="H2459" i="5"/>
  <c r="I2459" i="5"/>
  <c r="E2459" i="5"/>
  <c r="X2459" i="5" s="1"/>
  <c r="J2460" i="5"/>
  <c r="I2460" i="5"/>
  <c r="H2460" i="5"/>
  <c r="F2460" i="5"/>
  <c r="G2460" i="5"/>
  <c r="R2460" i="5"/>
  <c r="E2460" i="5"/>
  <c r="X2460" i="5" s="1"/>
  <c r="R2461" i="5"/>
  <c r="I2461" i="5"/>
  <c r="H2461" i="5"/>
  <c r="F2461" i="5"/>
  <c r="G2461" i="5"/>
  <c r="J2461" i="5"/>
  <c r="E2461" i="5"/>
  <c r="X2461" i="5" s="1"/>
  <c r="G2462" i="5"/>
  <c r="F2462" i="5"/>
  <c r="H2462" i="5"/>
  <c r="R2462" i="5"/>
  <c r="J2462" i="5"/>
  <c r="I2462" i="5"/>
  <c r="E2462" i="5"/>
  <c r="X2462" i="5" s="1"/>
  <c r="I2463" i="5"/>
  <c r="J2463" i="5"/>
  <c r="G2463" i="5"/>
  <c r="R2463" i="5"/>
  <c r="H2463" i="5"/>
  <c r="F2463" i="5"/>
  <c r="E2463" i="5"/>
  <c r="X2463" i="5" s="1"/>
  <c r="H2464" i="5"/>
  <c r="I2464" i="5"/>
  <c r="F2464" i="5"/>
  <c r="R2464" i="5"/>
  <c r="G2464" i="5"/>
  <c r="J2464" i="5"/>
  <c r="E2464" i="5"/>
  <c r="X2464" i="5" s="1"/>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s="1"/>
  <c r="I2468" i="5"/>
  <c r="F2468" i="5"/>
  <c r="R2468" i="5"/>
  <c r="H2468" i="5"/>
  <c r="G2468" i="5"/>
  <c r="J2468" i="5"/>
  <c r="E2468" i="5"/>
  <c r="X2468" i="5" s="1"/>
  <c r="G2469" i="5"/>
  <c r="J2469" i="5"/>
  <c r="F2469" i="5"/>
  <c r="R2469" i="5"/>
  <c r="I2469" i="5"/>
  <c r="H2469" i="5"/>
  <c r="E2469" i="5"/>
  <c r="X2469" i="5" s="1"/>
  <c r="R2470" i="5"/>
  <c r="I2470" i="5"/>
  <c r="J2470" i="5"/>
  <c r="H2470" i="5"/>
  <c r="F2470" i="5"/>
  <c r="E2470" i="5"/>
  <c r="X2470" i="5" s="1"/>
  <c r="R2471" i="5"/>
  <c r="G2471" i="5"/>
  <c r="H2471" i="5"/>
  <c r="I2471" i="5"/>
  <c r="J2471" i="5"/>
  <c r="F2471" i="5"/>
  <c r="E2471" i="5"/>
  <c r="X2471" i="5" s="1"/>
  <c r="J2472" i="5"/>
  <c r="H2472" i="5"/>
  <c r="G2472" i="5"/>
  <c r="F2472" i="5"/>
  <c r="R2472" i="5"/>
  <c r="I2472" i="5"/>
  <c r="E2472" i="5"/>
  <c r="X2472" i="5" s="1"/>
  <c r="R2473" i="5"/>
  <c r="I2473" i="5"/>
  <c r="H2473" i="5"/>
  <c r="F2473" i="5"/>
  <c r="J2473" i="5"/>
  <c r="G2473" i="5"/>
  <c r="E2473" i="5"/>
  <c r="X2473" i="5" s="1"/>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s="1"/>
  <c r="I2477" i="5"/>
  <c r="F2477" i="5"/>
  <c r="G2477" i="5"/>
  <c r="H2477" i="5"/>
  <c r="J2477" i="5"/>
  <c r="R2477" i="5"/>
  <c r="E2477" i="5"/>
  <c r="X2477" i="5" s="1"/>
  <c r="F2478" i="5"/>
  <c r="J2478" i="5"/>
  <c r="I2478" i="5"/>
  <c r="H2478" i="5"/>
  <c r="R2478" i="5"/>
  <c r="G2478" i="5"/>
  <c r="E2478" i="5"/>
  <c r="X2478" i="5" s="1"/>
  <c r="F2479" i="5"/>
  <c r="R2479" i="5"/>
  <c r="H2479" i="5"/>
  <c r="G2479" i="5"/>
  <c r="I2479" i="5"/>
  <c r="J2479" i="5"/>
  <c r="E2479" i="5"/>
  <c r="X2479" i="5" s="1"/>
  <c r="G2480" i="5"/>
  <c r="H2480" i="5"/>
  <c r="R2480" i="5"/>
  <c r="I2480" i="5"/>
  <c r="J2480" i="5"/>
  <c r="F2480" i="5"/>
  <c r="E2480" i="5"/>
  <c r="X2480" i="5" s="1"/>
  <c r="J2481" i="5"/>
  <c r="F2481" i="5"/>
  <c r="G2481" i="5"/>
  <c r="H2481" i="5"/>
  <c r="R2481" i="5"/>
  <c r="I2481" i="5"/>
  <c r="E2481" i="5"/>
  <c r="X2481" i="5" s="1"/>
  <c r="G2482" i="5"/>
  <c r="I2482" i="5"/>
  <c r="H2482" i="5"/>
  <c r="F2482" i="5"/>
  <c r="R2482" i="5"/>
  <c r="J2482" i="5"/>
  <c r="E2482" i="5"/>
  <c r="X2482" i="5" s="1"/>
  <c r="F2483" i="5"/>
  <c r="R2483" i="5"/>
  <c r="I2483" i="5"/>
  <c r="J2483" i="5"/>
  <c r="H2483" i="5"/>
  <c r="G2483" i="5"/>
  <c r="E2483" i="5"/>
  <c r="X2483" i="5" s="1"/>
  <c r="G2484" i="5"/>
  <c r="J2484" i="5"/>
  <c r="F2484" i="5"/>
  <c r="R2484" i="5"/>
  <c r="I2484" i="5"/>
  <c r="H2484" i="5"/>
  <c r="E2484" i="5"/>
  <c r="X2484" i="5" s="1"/>
  <c r="R2485" i="5"/>
  <c r="J2485" i="5"/>
  <c r="F2485" i="5"/>
  <c r="H2485" i="5"/>
  <c r="I2485" i="5"/>
  <c r="G2485" i="5"/>
  <c r="E2485" i="5"/>
  <c r="X2485" i="5" s="1"/>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s="1"/>
  <c r="J2489" i="5"/>
  <c r="H2489" i="5"/>
  <c r="F2489" i="5"/>
  <c r="R2489" i="5"/>
  <c r="I2489" i="5"/>
  <c r="G2489" i="5"/>
  <c r="E2489" i="5"/>
  <c r="X2489" i="5" s="1"/>
  <c r="I2490" i="5"/>
  <c r="R2490" i="5"/>
  <c r="J2490" i="5"/>
  <c r="F2490" i="5"/>
  <c r="G2490" i="5"/>
  <c r="H2490" i="5"/>
  <c r="E2490" i="5"/>
  <c r="X2490" i="5" s="1"/>
  <c r="H2491" i="5"/>
  <c r="F2491" i="5"/>
  <c r="R2491" i="5"/>
  <c r="I2491" i="5"/>
  <c r="J2491" i="5"/>
  <c r="G2491" i="5"/>
  <c r="E2491" i="5"/>
  <c r="X2491" i="5" s="1"/>
  <c r="I2492" i="5"/>
  <c r="J2492" i="5"/>
  <c r="G2492" i="5"/>
  <c r="F2492" i="5"/>
  <c r="R2492" i="5"/>
  <c r="H2492" i="5"/>
  <c r="E2492" i="5"/>
  <c r="X2492" i="5" s="1"/>
  <c r="I2493" i="5"/>
  <c r="H2493" i="5"/>
  <c r="J2493" i="5"/>
  <c r="G2493" i="5"/>
  <c r="F2493" i="5"/>
  <c r="R2493" i="5"/>
  <c r="E2493" i="5"/>
  <c r="X2493" i="5" s="1"/>
  <c r="F2494" i="5"/>
  <c r="I2494" i="5"/>
  <c r="G2494" i="5"/>
  <c r="J2494" i="5"/>
  <c r="R2494" i="5"/>
  <c r="H2494" i="5"/>
  <c r="E2494" i="5"/>
  <c r="X2494" i="5" s="1"/>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s="1"/>
  <c r="J2498" i="5"/>
  <c r="G2498" i="5"/>
  <c r="R2498" i="5"/>
  <c r="I2498" i="5"/>
  <c r="F2498" i="5"/>
  <c r="H2498" i="5"/>
  <c r="E2498" i="5"/>
  <c r="X2498" i="5" s="1"/>
  <c r="R2499" i="5"/>
  <c r="F2499" i="5"/>
  <c r="G2499" i="5"/>
  <c r="E2499" i="5"/>
  <c r="X2499" i="5" s="1"/>
  <c r="H2499" i="5"/>
  <c r="I2499" i="5"/>
  <c r="J2499" i="5"/>
  <c r="F2500" i="5"/>
  <c r="H2500" i="5"/>
  <c r="I2500" i="5"/>
  <c r="J2500" i="5"/>
  <c r="R2500" i="5"/>
  <c r="E2500" i="5"/>
  <c r="X2500" i="5" s="1"/>
  <c r="F2501" i="5"/>
  <c r="H2501" i="5"/>
  <c r="I2501" i="5"/>
  <c r="J2501" i="5"/>
  <c r="R2501" i="5"/>
  <c r="E2501" i="5"/>
  <c r="X2501" i="5" s="1"/>
  <c r="F2502" i="5"/>
  <c r="H2502" i="5"/>
  <c r="I2502" i="5"/>
  <c r="J2502" i="5"/>
  <c r="R2502" i="5"/>
  <c r="E2502" i="5"/>
  <c r="X2502" i="5" s="1"/>
  <c r="F2503" i="5"/>
  <c r="H2503" i="5"/>
  <c r="I2503" i="5"/>
  <c r="J2503" i="5"/>
  <c r="R2503" i="5"/>
  <c r="E2503" i="5"/>
  <c r="X2503" i="5" s="1"/>
  <c r="F2504" i="5"/>
  <c r="G2504" i="5"/>
  <c r="H2504" i="5"/>
  <c r="I2504" i="5"/>
  <c r="J2504" i="5"/>
  <c r="R2504" i="5"/>
  <c r="E2504" i="5"/>
  <c r="X2504" i="5" s="1"/>
  <c r="D13" i="6" l="1"/>
  <c r="C13" i="6"/>
  <c r="C10" i="6"/>
  <c r="X6" i="5"/>
  <c r="S6" i="5"/>
  <c r="T6" i="5" s="1"/>
  <c r="X7" i="5"/>
  <c r="S7" i="5"/>
  <c r="T7" i="5" s="1"/>
  <c r="C15" i="6"/>
  <c r="S514" i="5"/>
  <c r="X514" i="5"/>
  <c r="D4" i="6"/>
  <c r="C4" i="6"/>
  <c r="C5" i="6"/>
  <c r="D6" i="6"/>
  <c r="C6" i="6"/>
  <c r="R17" i="4"/>
  <c r="R18" i="4"/>
  <c r="R15" i="4"/>
  <c r="R16" i="4"/>
  <c r="W20" i="4"/>
  <c r="W21" i="4"/>
  <c r="X21" i="4" s="1"/>
  <c r="S14" i="5"/>
  <c r="X14" i="5"/>
  <c r="S534" i="5"/>
  <c r="T534" i="5" s="1"/>
  <c r="X534" i="5"/>
  <c r="S15" i="4"/>
  <c r="S14" i="4"/>
  <c r="X20" i="4"/>
  <c r="Y21" i="4"/>
  <c r="Z21" i="4" s="1"/>
  <c r="Y20" i="4"/>
  <c r="T45" i="4"/>
  <c r="T44" i="4"/>
  <c r="T49" i="4"/>
  <c r="T48" i="4"/>
  <c r="T51" i="4"/>
  <c r="U51" i="4" s="1"/>
  <c r="T50" i="4"/>
  <c r="U46" i="4"/>
  <c r="U45" i="4"/>
  <c r="S257" i="5"/>
  <c r="T257" i="5" s="1"/>
  <c r="X257" i="5"/>
  <c r="S11" i="5"/>
  <c r="T11" i="5" s="1"/>
  <c r="X11" i="5"/>
  <c r="S27" i="5"/>
  <c r="T27" i="5" s="1"/>
  <c r="X27" i="5"/>
  <c r="S13" i="5"/>
  <c r="T13" i="5" s="1"/>
  <c r="X13" i="5"/>
  <c r="S15" i="5"/>
  <c r="T15" i="5" s="1"/>
  <c r="X15" i="5"/>
  <c r="S17" i="5"/>
  <c r="X17" i="5"/>
  <c r="S19" i="5"/>
  <c r="X19" i="5"/>
  <c r="S25" i="5"/>
  <c r="X25" i="5"/>
  <c r="S33" i="5"/>
  <c r="X33" i="5"/>
  <c r="S31" i="5"/>
  <c r="X31" i="5"/>
  <c r="S32" i="5"/>
  <c r="T32" i="5" s="1"/>
  <c r="X32" i="5"/>
  <c r="S35" i="5"/>
  <c r="X35" i="5"/>
  <c r="S38" i="5"/>
  <c r="X38" i="5"/>
  <c r="S10" i="5"/>
  <c r="T10" i="5" s="1"/>
  <c r="X10" i="5"/>
  <c r="S8" i="5"/>
  <c r="T8" i="5" s="1"/>
  <c r="X8" i="5"/>
  <c r="S9" i="5"/>
  <c r="T9" i="5" s="1"/>
  <c r="X9" i="5"/>
  <c r="S217" i="5"/>
  <c r="T217" i="5" s="1"/>
  <c r="X217" i="5"/>
  <c r="S231" i="5"/>
  <c r="T231" i="5" s="1"/>
  <c r="X231" i="5"/>
  <c r="S242" i="5"/>
  <c r="T242" i="5" s="1"/>
  <c r="X242" i="5"/>
  <c r="S248" i="5"/>
  <c r="T248" i="5" s="1"/>
  <c r="X248" i="5"/>
  <c r="S251" i="5"/>
  <c r="T251" i="5" s="1"/>
  <c r="X251" i="5"/>
  <c r="S276" i="5"/>
  <c r="T276" i="5" s="1"/>
  <c r="X276" i="5"/>
  <c r="S287" i="5"/>
  <c r="T287" i="5" s="1"/>
  <c r="X287" i="5"/>
  <c r="S307" i="5"/>
  <c r="T307" i="5" s="1"/>
  <c r="X307" i="5"/>
  <c r="S308" i="5"/>
  <c r="T308" i="5" s="1"/>
  <c r="X308" i="5"/>
  <c r="S314" i="5"/>
  <c r="T314" i="5" s="1"/>
  <c r="X314" i="5"/>
  <c r="S325" i="5"/>
  <c r="T325" i="5" s="1"/>
  <c r="X325" i="5"/>
  <c r="S327" i="5"/>
  <c r="T327" i="5" s="1"/>
  <c r="X327" i="5"/>
  <c r="S331" i="5"/>
  <c r="T331" i="5" s="1"/>
  <c r="X331" i="5"/>
  <c r="S333" i="5"/>
  <c r="T333" i="5" s="1"/>
  <c r="X333" i="5"/>
  <c r="S335" i="5"/>
  <c r="T335" i="5" s="1"/>
  <c r="X335" i="5"/>
  <c r="S338" i="5"/>
  <c r="T338" i="5" s="1"/>
  <c r="X338" i="5"/>
  <c r="S352" i="5"/>
  <c r="T352" i="5" s="1"/>
  <c r="X352" i="5"/>
  <c r="S396" i="5"/>
  <c r="T396" i="5" s="1"/>
  <c r="X396" i="5"/>
  <c r="S409" i="5"/>
  <c r="X409" i="5"/>
  <c r="S476" i="5"/>
  <c r="T476" i="5" s="1"/>
  <c r="X476" i="5"/>
  <c r="S527" i="5"/>
  <c r="T527" i="5" s="1"/>
  <c r="X527" i="5"/>
  <c r="S549" i="5"/>
  <c r="T549" i="5" s="1"/>
  <c r="X549" i="5"/>
  <c r="S567" i="5"/>
  <c r="T567" i="5" s="1"/>
  <c r="X567" i="5"/>
  <c r="S568" i="5"/>
  <c r="T568" i="5" s="1"/>
  <c r="X568" i="5"/>
  <c r="F10" i="5"/>
  <c r="G10" i="5"/>
  <c r="S24" i="5"/>
  <c r="X24" i="5"/>
  <c r="S29" i="5"/>
  <c r="T29" i="5" s="1"/>
  <c r="X29" i="5"/>
  <c r="S39" i="5"/>
  <c r="X39" i="5"/>
  <c r="S41" i="5"/>
  <c r="X41" i="5"/>
  <c r="S22" i="5"/>
  <c r="X22" i="5"/>
  <c r="S40" i="5"/>
  <c r="X40" i="5"/>
  <c r="R50" i="5"/>
  <c r="J50" i="5"/>
  <c r="H50" i="5"/>
  <c r="F50" i="5"/>
  <c r="E50" i="5"/>
  <c r="I50" i="5"/>
  <c r="R58" i="5"/>
  <c r="H58" i="5"/>
  <c r="I58" i="5"/>
  <c r="J58" i="5"/>
  <c r="E58" i="5"/>
  <c r="F58" i="5"/>
  <c r="I66" i="5"/>
  <c r="R66" i="5"/>
  <c r="F66" i="5"/>
  <c r="J66" i="5"/>
  <c r="H66" i="5"/>
  <c r="E66" i="5"/>
  <c r="I74" i="5"/>
  <c r="H74" i="5"/>
  <c r="E74" i="5"/>
  <c r="J74" i="5"/>
  <c r="R74" i="5"/>
  <c r="F74" i="5"/>
  <c r="J137" i="5"/>
  <c r="E137" i="5"/>
  <c r="R137" i="5"/>
  <c r="F137" i="5"/>
  <c r="H137" i="5"/>
  <c r="I137" i="5"/>
  <c r="E153" i="5"/>
  <c r="H153" i="5"/>
  <c r="R153" i="5"/>
  <c r="I153" i="5"/>
  <c r="J153" i="5"/>
  <c r="F153" i="5"/>
  <c r="E169" i="5"/>
  <c r="F169" i="5"/>
  <c r="J169" i="5"/>
  <c r="I169" i="5"/>
  <c r="H169" i="5"/>
  <c r="R169" i="5"/>
  <c r="E177" i="5"/>
  <c r="G177" i="5"/>
  <c r="J177" i="5"/>
  <c r="H177" i="5"/>
  <c r="R177" i="5"/>
  <c r="I177" i="5"/>
  <c r="F177" i="5"/>
  <c r="E201" i="5"/>
  <c r="J201" i="5"/>
  <c r="H201" i="5"/>
  <c r="R201" i="5"/>
  <c r="G201" i="5"/>
  <c r="I201" i="5"/>
  <c r="F201" i="5"/>
  <c r="I214" i="5"/>
  <c r="F214" i="5"/>
  <c r="J214" i="5"/>
  <c r="G214" i="5"/>
  <c r="R214" i="5"/>
  <c r="H214" i="5"/>
  <c r="E214" i="5"/>
  <c r="H222" i="5"/>
  <c r="R222" i="5"/>
  <c r="I222" i="5"/>
  <c r="J222" i="5"/>
  <c r="G222" i="5"/>
  <c r="E222" i="5"/>
  <c r="F222" i="5"/>
  <c r="I233" i="5"/>
  <c r="E233" i="5"/>
  <c r="H233" i="5"/>
  <c r="R233" i="5"/>
  <c r="F233" i="5"/>
  <c r="J233" i="5"/>
  <c r="E254" i="5"/>
  <c r="R254" i="5"/>
  <c r="H254" i="5"/>
  <c r="I254" i="5"/>
  <c r="F254" i="5"/>
  <c r="J254" i="5"/>
  <c r="J265" i="5"/>
  <c r="F265" i="5"/>
  <c r="R265" i="5"/>
  <c r="H265" i="5"/>
  <c r="I265" i="5"/>
  <c r="E265" i="5"/>
  <c r="J273" i="5"/>
  <c r="R273" i="5"/>
  <c r="F273" i="5"/>
  <c r="H273" i="5"/>
  <c r="E273" i="5"/>
  <c r="I273" i="5"/>
  <c r="X277" i="5"/>
  <c r="S277" i="5"/>
  <c r="T277" i="5" s="1"/>
  <c r="E286" i="5"/>
  <c r="J286" i="5"/>
  <c r="H286" i="5"/>
  <c r="F286" i="5"/>
  <c r="I286" i="5"/>
  <c r="R286" i="5"/>
  <c r="X288" i="5"/>
  <c r="S288" i="5"/>
  <c r="T288" i="5" s="1"/>
  <c r="E297" i="5"/>
  <c r="H297" i="5"/>
  <c r="I297" i="5"/>
  <c r="F297" i="5"/>
  <c r="R297" i="5"/>
  <c r="J297" i="5"/>
  <c r="X317" i="5"/>
  <c r="S317" i="5"/>
  <c r="T317" i="5" s="1"/>
  <c r="J318" i="5"/>
  <c r="F318" i="5"/>
  <c r="I318" i="5"/>
  <c r="R318" i="5"/>
  <c r="H318" i="5"/>
  <c r="E318" i="5"/>
  <c r="G318" i="5"/>
  <c r="G326" i="5"/>
  <c r="E326" i="5"/>
  <c r="J326" i="5"/>
  <c r="I326" i="5"/>
  <c r="H326" i="5"/>
  <c r="R326" i="5"/>
  <c r="F326" i="5"/>
  <c r="X328" i="5"/>
  <c r="S328" i="5"/>
  <c r="T328" i="5" s="1"/>
  <c r="R329" i="5"/>
  <c r="E329" i="5"/>
  <c r="H329" i="5"/>
  <c r="F329" i="5"/>
  <c r="J329" i="5"/>
  <c r="I329" i="5"/>
  <c r="E337" i="5"/>
  <c r="J337" i="5"/>
  <c r="F337" i="5"/>
  <c r="I337" i="5"/>
  <c r="R337" i="5"/>
  <c r="H337" i="5"/>
  <c r="X341" i="5"/>
  <c r="S341" i="5"/>
  <c r="T341" i="5" s="1"/>
  <c r="J345" i="5"/>
  <c r="F345" i="5"/>
  <c r="I345" i="5"/>
  <c r="R345" i="5"/>
  <c r="H345" i="5"/>
  <c r="E345" i="5"/>
  <c r="E353" i="5"/>
  <c r="J353" i="5"/>
  <c r="I353" i="5"/>
  <c r="H353" i="5"/>
  <c r="F353" i="5"/>
  <c r="R353" i="5"/>
  <c r="X354" i="5"/>
  <c r="S354" i="5"/>
  <c r="T354" i="5" s="1"/>
  <c r="X356" i="5"/>
  <c r="S356" i="5"/>
  <c r="T356" i="5" s="1"/>
  <c r="I366" i="5"/>
  <c r="R366" i="5"/>
  <c r="F366" i="5"/>
  <c r="H366" i="5"/>
  <c r="E366" i="5"/>
  <c r="J366" i="5"/>
  <c r="T366" i="5" s="1"/>
  <c r="X387" i="5"/>
  <c r="S387" i="5"/>
  <c r="T387" i="5" s="1"/>
  <c r="X388" i="5"/>
  <c r="S388" i="5"/>
  <c r="T388" i="5" s="1"/>
  <c r="X390" i="5"/>
  <c r="S390" i="5"/>
  <c r="T390" i="5" s="1"/>
  <c r="I393" i="5"/>
  <c r="J393" i="5"/>
  <c r="R393" i="5"/>
  <c r="F393" i="5"/>
  <c r="E393" i="5"/>
  <c r="H393" i="5"/>
  <c r="I398" i="5"/>
  <c r="J398" i="5"/>
  <c r="T398" i="5" s="1"/>
  <c r="F398" i="5"/>
  <c r="R398" i="5"/>
  <c r="H398" i="5"/>
  <c r="E398" i="5"/>
  <c r="J401" i="5"/>
  <c r="E401" i="5"/>
  <c r="I401" i="5"/>
  <c r="R401" i="5"/>
  <c r="H401" i="5"/>
  <c r="F401" i="5"/>
  <c r="X415" i="5"/>
  <c r="S415" i="5"/>
  <c r="H425" i="5"/>
  <c r="F425" i="5"/>
  <c r="J425" i="5"/>
  <c r="I425" i="5"/>
  <c r="R425" i="5"/>
  <c r="E425" i="5"/>
  <c r="X434" i="5"/>
  <c r="S434" i="5"/>
  <c r="T434" i="5" s="1"/>
  <c r="S436" i="5"/>
  <c r="T436" i="5" s="1"/>
  <c r="X436" i="5"/>
  <c r="R438" i="5"/>
  <c r="F438" i="5"/>
  <c r="G438" i="5"/>
  <c r="E438" i="5"/>
  <c r="H438" i="5"/>
  <c r="J438" i="5"/>
  <c r="I438" i="5"/>
  <c r="G449" i="5"/>
  <c r="R449" i="5"/>
  <c r="H449" i="5"/>
  <c r="F449" i="5"/>
  <c r="J449" i="5"/>
  <c r="I449" i="5"/>
  <c r="E449" i="5"/>
  <c r="G465" i="5"/>
  <c r="I465" i="5"/>
  <c r="H465" i="5"/>
  <c r="J465" i="5"/>
  <c r="T465" i="5" s="1"/>
  <c r="R465" i="5"/>
  <c r="F465" i="5"/>
  <c r="E465" i="5"/>
  <c r="G470" i="5"/>
  <c r="R470" i="5"/>
  <c r="I470" i="5"/>
  <c r="F470" i="5"/>
  <c r="E470" i="5"/>
  <c r="H470" i="5"/>
  <c r="J470" i="5"/>
  <c r="T470" i="5" s="1"/>
  <c r="F481" i="5"/>
  <c r="H481" i="5"/>
  <c r="I481" i="5"/>
  <c r="R481" i="5"/>
  <c r="J481" i="5"/>
  <c r="E481" i="5"/>
  <c r="J486" i="5"/>
  <c r="F486" i="5"/>
  <c r="E486" i="5"/>
  <c r="H486" i="5"/>
  <c r="R486" i="5"/>
  <c r="I486" i="5"/>
  <c r="G486" i="5"/>
  <c r="X488" i="5"/>
  <c r="S488" i="5"/>
  <c r="T488" i="5" s="1"/>
  <c r="E489" i="5"/>
  <c r="H489" i="5"/>
  <c r="R489" i="5"/>
  <c r="J489" i="5"/>
  <c r="F489" i="5"/>
  <c r="G489" i="5"/>
  <c r="I489" i="5"/>
  <c r="R502" i="5"/>
  <c r="J502" i="5"/>
  <c r="G502" i="5"/>
  <c r="F502" i="5"/>
  <c r="H502" i="5"/>
  <c r="I502" i="5"/>
  <c r="E502" i="5"/>
  <c r="I505" i="5"/>
  <c r="F505" i="5"/>
  <c r="H505" i="5"/>
  <c r="J505" i="5"/>
  <c r="E505" i="5"/>
  <c r="G505" i="5"/>
  <c r="R505" i="5"/>
  <c r="J521" i="5"/>
  <c r="F521" i="5"/>
  <c r="H521" i="5"/>
  <c r="R521" i="5"/>
  <c r="I521" i="5"/>
  <c r="E521" i="5"/>
  <c r="H529" i="5"/>
  <c r="I529" i="5"/>
  <c r="F529" i="5"/>
  <c r="R529" i="5"/>
  <c r="J529" i="5"/>
  <c r="E529" i="5"/>
  <c r="X545" i="5"/>
  <c r="S545" i="5"/>
  <c r="T545" i="5" s="1"/>
  <c r="I558" i="5"/>
  <c r="H558" i="5"/>
  <c r="F558" i="5"/>
  <c r="R558" i="5"/>
  <c r="J558" i="5"/>
  <c r="E558" i="5"/>
  <c r="H561" i="5"/>
  <c r="F561" i="5"/>
  <c r="J561" i="5"/>
  <c r="I561" i="5"/>
  <c r="R561" i="5"/>
  <c r="E561" i="5"/>
  <c r="F585" i="5"/>
  <c r="R585" i="5"/>
  <c r="J585" i="5"/>
  <c r="T585" i="5" s="1"/>
  <c r="H585" i="5"/>
  <c r="I585" i="5"/>
  <c r="E585" i="5"/>
  <c r="G585" i="5"/>
  <c r="J593" i="5"/>
  <c r="T593" i="5" s="1"/>
  <c r="I593" i="5"/>
  <c r="R593" i="5"/>
  <c r="H593" i="5"/>
  <c r="F593" i="5"/>
  <c r="E593" i="5"/>
  <c r="G593" i="5"/>
  <c r="I5" i="5"/>
  <c r="F5" i="5"/>
  <c r="R5" i="5"/>
  <c r="G5" i="5"/>
  <c r="H5" i="5"/>
  <c r="F9" i="5"/>
  <c r="G9" i="5"/>
  <c r="F12" i="5"/>
  <c r="H12" i="5"/>
  <c r="H14" i="5"/>
  <c r="J14" i="5"/>
  <c r="T14" i="5" s="1"/>
  <c r="E16" i="5"/>
  <c r="I16" i="5"/>
  <c r="H16" i="5"/>
  <c r="J16" i="5"/>
  <c r="R16" i="5"/>
  <c r="G16" i="5"/>
  <c r="F16" i="5"/>
  <c r="H17" i="5"/>
  <c r="R17" i="5"/>
  <c r="F17" i="5"/>
  <c r="J17" i="5"/>
  <c r="I18" i="5"/>
  <c r="R18" i="5"/>
  <c r="G18" i="5"/>
  <c r="J18" i="5"/>
  <c r="F18" i="5"/>
  <c r="H18" i="5"/>
  <c r="E18" i="5"/>
  <c r="I19" i="5"/>
  <c r="F19" i="5"/>
  <c r="J19" i="5"/>
  <c r="F20" i="5"/>
  <c r="J20" i="5"/>
  <c r="R20" i="5"/>
  <c r="H20" i="5"/>
  <c r="I20" i="5"/>
  <c r="E20" i="5"/>
  <c r="J22" i="5"/>
  <c r="G22" i="5"/>
  <c r="F23" i="5"/>
  <c r="G23" i="5"/>
  <c r="I23" i="5"/>
  <c r="R23" i="5"/>
  <c r="E23" i="5"/>
  <c r="H23" i="5"/>
  <c r="F24" i="5"/>
  <c r="G24" i="5"/>
  <c r="J24" i="5"/>
  <c r="H24" i="5"/>
  <c r="R24" i="5"/>
  <c r="I25" i="5"/>
  <c r="J25" i="5"/>
  <c r="T25" i="5" s="1"/>
  <c r="I26" i="5"/>
  <c r="F26" i="5"/>
  <c r="R26" i="5"/>
  <c r="E26" i="5"/>
  <c r="J26" i="5"/>
  <c r="T26" i="5" s="1"/>
  <c r="G26" i="5"/>
  <c r="H26" i="5"/>
  <c r="E30" i="5"/>
  <c r="I30" i="5"/>
  <c r="J30" i="5"/>
  <c r="R30" i="5"/>
  <c r="H30" i="5"/>
  <c r="F30" i="5"/>
  <c r="R31" i="5"/>
  <c r="J31" i="5"/>
  <c r="F31" i="5"/>
  <c r="R33" i="5"/>
  <c r="J33" i="5"/>
  <c r="R34" i="5"/>
  <c r="I34" i="5"/>
  <c r="F34" i="5"/>
  <c r="H34" i="5"/>
  <c r="J34" i="5"/>
  <c r="J35" i="5"/>
  <c r="H35" i="5"/>
  <c r="R35" i="5"/>
  <c r="I35" i="5"/>
  <c r="R36" i="5"/>
  <c r="F36" i="5"/>
  <c r="J36" i="5"/>
  <c r="I36" i="5"/>
  <c r="E36" i="5"/>
  <c r="H36" i="5"/>
  <c r="H37" i="5"/>
  <c r="J37" i="5"/>
  <c r="J38" i="5"/>
  <c r="G38" i="5"/>
  <c r="G39" i="5"/>
  <c r="I39" i="5"/>
  <c r="H39" i="5"/>
  <c r="J39" i="5"/>
  <c r="R39" i="5"/>
  <c r="J40" i="5"/>
  <c r="I40" i="5"/>
  <c r="R41" i="5"/>
  <c r="J41" i="5"/>
  <c r="F42" i="5"/>
  <c r="H42" i="5"/>
  <c r="R42" i="5"/>
  <c r="E42" i="5"/>
  <c r="I42" i="5"/>
  <c r="G43" i="5"/>
  <c r="J43" i="5"/>
  <c r="I43" i="5"/>
  <c r="E43" i="5"/>
  <c r="R43" i="5"/>
  <c r="F43" i="5"/>
  <c r="H43" i="5"/>
  <c r="H44" i="5"/>
  <c r="I44" i="5"/>
  <c r="J44" i="5"/>
  <c r="F44" i="5"/>
  <c r="G44" i="5"/>
  <c r="E44" i="5"/>
  <c r="R44" i="5"/>
  <c r="R45" i="5"/>
  <c r="F45" i="5"/>
  <c r="H45" i="5"/>
  <c r="I45" i="5"/>
  <c r="G45" i="5"/>
  <c r="E45" i="5"/>
  <c r="J45" i="5"/>
  <c r="G46" i="5"/>
  <c r="R46" i="5"/>
  <c r="H46" i="5"/>
  <c r="I46" i="5"/>
  <c r="F46" i="5"/>
  <c r="J46" i="5"/>
  <c r="E46" i="5"/>
  <c r="J47" i="5"/>
  <c r="I47" i="5"/>
  <c r="H47" i="5"/>
  <c r="F47" i="5"/>
  <c r="E47" i="5"/>
  <c r="G47" i="5"/>
  <c r="R47" i="5"/>
  <c r="E48" i="5"/>
  <c r="G48" i="5"/>
  <c r="R48" i="5"/>
  <c r="I48" i="5"/>
  <c r="H48" i="5"/>
  <c r="J48" i="5"/>
  <c r="F48" i="5"/>
  <c r="R51" i="5"/>
  <c r="G51" i="5"/>
  <c r="F51" i="5"/>
  <c r="J51" i="5"/>
  <c r="E51" i="5"/>
  <c r="I51" i="5"/>
  <c r="H51" i="5"/>
  <c r="F53" i="5"/>
  <c r="H53" i="5"/>
  <c r="G53" i="5"/>
  <c r="I53" i="5"/>
  <c r="J53" i="5"/>
  <c r="E53" i="5"/>
  <c r="R53" i="5"/>
  <c r="H54" i="5"/>
  <c r="R54" i="5"/>
  <c r="E54" i="5"/>
  <c r="J54" i="5"/>
  <c r="I54" i="5"/>
  <c r="G54" i="5"/>
  <c r="F54" i="5"/>
  <c r="H56" i="5"/>
  <c r="E56" i="5"/>
  <c r="J56" i="5"/>
  <c r="R56" i="5"/>
  <c r="I56" i="5"/>
  <c r="G56" i="5"/>
  <c r="F56" i="5"/>
  <c r="J65" i="5"/>
  <c r="G65" i="5"/>
  <c r="I65" i="5"/>
  <c r="H65" i="5"/>
  <c r="F65" i="5"/>
  <c r="E65" i="5"/>
  <c r="R65" i="5"/>
  <c r="F70" i="5"/>
  <c r="J70" i="5"/>
  <c r="G70" i="5"/>
  <c r="H70" i="5"/>
  <c r="E70" i="5"/>
  <c r="R70" i="5"/>
  <c r="I70" i="5"/>
  <c r="I77" i="5"/>
  <c r="J77" i="5"/>
  <c r="E77" i="5"/>
  <c r="G77" i="5"/>
  <c r="H77" i="5"/>
  <c r="F77" i="5"/>
  <c r="R77" i="5"/>
  <c r="J81" i="5"/>
  <c r="F81" i="5"/>
  <c r="E81" i="5"/>
  <c r="H81" i="5"/>
  <c r="I81" i="5"/>
  <c r="R81" i="5"/>
  <c r="G81" i="5"/>
  <c r="G82" i="5"/>
  <c r="I82" i="5"/>
  <c r="H82" i="5"/>
  <c r="F82" i="5"/>
  <c r="R82" i="5"/>
  <c r="J82" i="5"/>
  <c r="E82" i="5"/>
  <c r="F83" i="5"/>
  <c r="H83" i="5"/>
  <c r="R83" i="5"/>
  <c r="I83" i="5"/>
  <c r="G83" i="5"/>
  <c r="E83" i="5"/>
  <c r="J83" i="5"/>
  <c r="F84" i="5"/>
  <c r="E84" i="5"/>
  <c r="R84" i="5"/>
  <c r="I84" i="5"/>
  <c r="G84" i="5"/>
  <c r="H84" i="5"/>
  <c r="J84" i="5"/>
  <c r="G85" i="5"/>
  <c r="I85" i="5"/>
  <c r="E85" i="5"/>
  <c r="H85" i="5"/>
  <c r="J85" i="5"/>
  <c r="F85" i="5"/>
  <c r="R85" i="5"/>
  <c r="I86" i="5"/>
  <c r="G86" i="5"/>
  <c r="R86" i="5"/>
  <c r="E86" i="5"/>
  <c r="J86" i="5"/>
  <c r="H86" i="5"/>
  <c r="F86" i="5"/>
  <c r="J90" i="5"/>
  <c r="F90" i="5"/>
  <c r="E90" i="5"/>
  <c r="I90" i="5"/>
  <c r="G90" i="5"/>
  <c r="R90" i="5"/>
  <c r="H90" i="5"/>
  <c r="I98" i="5"/>
  <c r="H98" i="5"/>
  <c r="F98" i="5"/>
  <c r="G98" i="5"/>
  <c r="R98" i="5"/>
  <c r="E98" i="5"/>
  <c r="J98" i="5"/>
  <c r="T98" i="5" s="1"/>
  <c r="I101" i="5"/>
  <c r="J101" i="5"/>
  <c r="G101" i="5"/>
  <c r="R101" i="5"/>
  <c r="E101" i="5"/>
  <c r="H101" i="5"/>
  <c r="F101" i="5"/>
  <c r="E127" i="5"/>
  <c r="R127" i="5"/>
  <c r="J127" i="5"/>
  <c r="F127" i="5"/>
  <c r="G127" i="5"/>
  <c r="H127" i="5"/>
  <c r="I127" i="5"/>
  <c r="H145" i="5"/>
  <c r="I145" i="5"/>
  <c r="R145" i="5"/>
  <c r="F145" i="5"/>
  <c r="J145" i="5"/>
  <c r="G145" i="5"/>
  <c r="E145" i="5"/>
  <c r="E146" i="5"/>
  <c r="F146" i="5"/>
  <c r="G146" i="5"/>
  <c r="I146" i="5"/>
  <c r="J146" i="5"/>
  <c r="R146" i="5"/>
  <c r="H146" i="5"/>
  <c r="J166" i="5"/>
  <c r="T166" i="5" s="1"/>
  <c r="H166" i="5"/>
  <c r="F166" i="5"/>
  <c r="G166" i="5"/>
  <c r="R166" i="5"/>
  <c r="I166" i="5"/>
  <c r="E166" i="5"/>
  <c r="J178" i="5"/>
  <c r="I178" i="5"/>
  <c r="F178" i="5"/>
  <c r="H178" i="5"/>
  <c r="G178" i="5"/>
  <c r="R178" i="5"/>
  <c r="E178" i="5"/>
  <c r="J179" i="5"/>
  <c r="R179" i="5"/>
  <c r="H179" i="5"/>
  <c r="I179" i="5"/>
  <c r="F179" i="5"/>
  <c r="E179" i="5"/>
  <c r="G179" i="5"/>
  <c r="R180" i="5"/>
  <c r="F180" i="5"/>
  <c r="J180" i="5"/>
  <c r="G180" i="5"/>
  <c r="I180" i="5"/>
  <c r="E180" i="5"/>
  <c r="H180" i="5"/>
  <c r="I181" i="5"/>
  <c r="H181" i="5"/>
  <c r="R181" i="5"/>
  <c r="F181" i="5"/>
  <c r="G181" i="5"/>
  <c r="J181" i="5"/>
  <c r="E181" i="5"/>
  <c r="F187" i="5"/>
  <c r="R187" i="5"/>
  <c r="I187" i="5"/>
  <c r="H187" i="5"/>
  <c r="J187" i="5"/>
  <c r="E187" i="5"/>
  <c r="G187" i="5"/>
  <c r="H195" i="5"/>
  <c r="I195" i="5"/>
  <c r="R195" i="5"/>
  <c r="G195" i="5"/>
  <c r="F195" i="5"/>
  <c r="J195" i="5"/>
  <c r="E195" i="5"/>
  <c r="J198" i="5"/>
  <c r="F198" i="5"/>
  <c r="H198" i="5"/>
  <c r="I198" i="5"/>
  <c r="R198" i="5"/>
  <c r="G198" i="5"/>
  <c r="E198" i="5"/>
  <c r="E209" i="5"/>
  <c r="R209" i="5"/>
  <c r="I209" i="5"/>
  <c r="F209" i="5"/>
  <c r="J209" i="5"/>
  <c r="H209" i="5"/>
  <c r="G209" i="5"/>
  <c r="X21" i="5"/>
  <c r="S21" i="5"/>
  <c r="T21" i="5" s="1"/>
  <c r="X34" i="5"/>
  <c r="S34" i="5"/>
  <c r="S37" i="5"/>
  <c r="X37" i="5"/>
  <c r="H49" i="5"/>
  <c r="R49" i="5"/>
  <c r="E49" i="5"/>
  <c r="G49" i="5"/>
  <c r="I49" i="5"/>
  <c r="J49" i="5"/>
  <c r="F49" i="5"/>
  <c r="H52" i="5"/>
  <c r="G52" i="5"/>
  <c r="I52" i="5"/>
  <c r="F52" i="5"/>
  <c r="J52" i="5"/>
  <c r="E52" i="5"/>
  <c r="R52" i="5"/>
  <c r="E55" i="5"/>
  <c r="J55" i="5"/>
  <c r="I55" i="5"/>
  <c r="H55" i="5"/>
  <c r="F55" i="5"/>
  <c r="R55" i="5"/>
  <c r="G55" i="5"/>
  <c r="F57" i="5"/>
  <c r="H57" i="5"/>
  <c r="R57" i="5"/>
  <c r="G57" i="5"/>
  <c r="I57" i="5"/>
  <c r="E57" i="5"/>
  <c r="J57" i="5"/>
  <c r="H59" i="5"/>
  <c r="I59" i="5"/>
  <c r="G59" i="5"/>
  <c r="J59" i="5"/>
  <c r="F59" i="5"/>
  <c r="E59" i="5"/>
  <c r="R59" i="5"/>
  <c r="J60" i="5"/>
  <c r="R60" i="5"/>
  <c r="G60" i="5"/>
  <c r="I60" i="5"/>
  <c r="F60" i="5"/>
  <c r="E60" i="5"/>
  <c r="H60" i="5"/>
  <c r="E61" i="5"/>
  <c r="J61" i="5"/>
  <c r="R61" i="5"/>
  <c r="F61" i="5"/>
  <c r="H61" i="5"/>
  <c r="G61" i="5"/>
  <c r="I61" i="5"/>
  <c r="J62" i="5"/>
  <c r="H62" i="5"/>
  <c r="R62" i="5"/>
  <c r="I62" i="5"/>
  <c r="F62" i="5"/>
  <c r="G62" i="5"/>
  <c r="E62" i="5"/>
  <c r="H63" i="5"/>
  <c r="G63" i="5"/>
  <c r="R63" i="5"/>
  <c r="I63" i="5"/>
  <c r="F63" i="5"/>
  <c r="J63" i="5"/>
  <c r="E63" i="5"/>
  <c r="I64" i="5"/>
  <c r="G64" i="5"/>
  <c r="J64" i="5"/>
  <c r="R64" i="5"/>
  <c r="F64" i="5"/>
  <c r="H64" i="5"/>
  <c r="E64" i="5"/>
  <c r="R67" i="5"/>
  <c r="I67" i="5"/>
  <c r="G67" i="5"/>
  <c r="H67" i="5"/>
  <c r="E67" i="5"/>
  <c r="F67" i="5"/>
  <c r="J67" i="5"/>
  <c r="H68" i="5"/>
  <c r="F68" i="5"/>
  <c r="I68" i="5"/>
  <c r="J68" i="5"/>
  <c r="E68" i="5"/>
  <c r="G68" i="5"/>
  <c r="R68" i="5"/>
  <c r="I69" i="5"/>
  <c r="H69" i="5"/>
  <c r="J69" i="5"/>
  <c r="F69" i="5"/>
  <c r="E69" i="5"/>
  <c r="R69" i="5"/>
  <c r="G69" i="5"/>
  <c r="G71" i="5"/>
  <c r="I71" i="5"/>
  <c r="F71" i="5"/>
  <c r="E71" i="5"/>
  <c r="R71" i="5"/>
  <c r="H71" i="5"/>
  <c r="J71" i="5"/>
  <c r="G72" i="5"/>
  <c r="E72" i="5"/>
  <c r="R72" i="5"/>
  <c r="H72" i="5"/>
  <c r="F72" i="5"/>
  <c r="I72" i="5"/>
  <c r="J72" i="5"/>
  <c r="J73" i="5"/>
  <c r="H73" i="5"/>
  <c r="I73" i="5"/>
  <c r="G73" i="5"/>
  <c r="R73" i="5"/>
  <c r="F73" i="5"/>
  <c r="E73" i="5"/>
  <c r="E75" i="5"/>
  <c r="J75" i="5"/>
  <c r="I75" i="5"/>
  <c r="G75" i="5"/>
  <c r="H75" i="5"/>
  <c r="R75" i="5"/>
  <c r="F75" i="5"/>
  <c r="F76" i="5"/>
  <c r="G76" i="5"/>
  <c r="E76" i="5"/>
  <c r="J76" i="5"/>
  <c r="I76" i="5"/>
  <c r="H76" i="5"/>
  <c r="R76" i="5"/>
  <c r="G78" i="5"/>
  <c r="E78" i="5"/>
  <c r="H78" i="5"/>
  <c r="I78" i="5"/>
  <c r="F78" i="5"/>
  <c r="R78" i="5"/>
  <c r="J78" i="5"/>
  <c r="G79" i="5"/>
  <c r="R79" i="5"/>
  <c r="I79" i="5"/>
  <c r="E79" i="5"/>
  <c r="J79" i="5"/>
  <c r="H79" i="5"/>
  <c r="F79" i="5"/>
  <c r="F80" i="5"/>
  <c r="I80" i="5"/>
  <c r="R80" i="5"/>
  <c r="J80" i="5"/>
  <c r="E80" i="5"/>
  <c r="H80" i="5"/>
  <c r="G80" i="5"/>
  <c r="E87" i="5"/>
  <c r="I87" i="5"/>
  <c r="R87" i="5"/>
  <c r="H87" i="5"/>
  <c r="F87" i="5"/>
  <c r="G87" i="5"/>
  <c r="J87" i="5"/>
  <c r="I88" i="5"/>
  <c r="E88" i="5"/>
  <c r="G88" i="5"/>
  <c r="H88" i="5"/>
  <c r="F88" i="5"/>
  <c r="J88" i="5"/>
  <c r="R88" i="5"/>
  <c r="E89" i="5"/>
  <c r="R89" i="5"/>
  <c r="G89" i="5"/>
  <c r="H89" i="5"/>
  <c r="F89" i="5"/>
  <c r="I89" i="5"/>
  <c r="J89" i="5"/>
  <c r="J91" i="5"/>
  <c r="H91" i="5"/>
  <c r="F91" i="5"/>
  <c r="R91" i="5"/>
  <c r="G91" i="5"/>
  <c r="I91" i="5"/>
  <c r="E91" i="5"/>
  <c r="R92" i="5"/>
  <c r="G92" i="5"/>
  <c r="E92" i="5"/>
  <c r="J92" i="5"/>
  <c r="F92" i="5"/>
  <c r="I92" i="5"/>
  <c r="H92" i="5"/>
  <c r="I93" i="5"/>
  <c r="H93" i="5"/>
  <c r="G93" i="5"/>
  <c r="J93" i="5"/>
  <c r="R93" i="5"/>
  <c r="F93" i="5"/>
  <c r="E93" i="5"/>
  <c r="H94" i="5"/>
  <c r="R94" i="5"/>
  <c r="G94" i="5"/>
  <c r="I94" i="5"/>
  <c r="E94" i="5"/>
  <c r="J94" i="5"/>
  <c r="F94" i="5"/>
  <c r="J95" i="5"/>
  <c r="E95" i="5"/>
  <c r="H95" i="5"/>
  <c r="F95" i="5"/>
  <c r="R95" i="5"/>
  <c r="I95" i="5"/>
  <c r="G95" i="5"/>
  <c r="E96" i="5"/>
  <c r="F96" i="5"/>
  <c r="I96" i="5"/>
  <c r="J96" i="5"/>
  <c r="G96" i="5"/>
  <c r="H96" i="5"/>
  <c r="R96" i="5"/>
  <c r="F97" i="5"/>
  <c r="G97" i="5"/>
  <c r="R97" i="5"/>
  <c r="I97" i="5"/>
  <c r="E97" i="5"/>
  <c r="J97" i="5"/>
  <c r="T97" i="5" s="1"/>
  <c r="H97" i="5"/>
  <c r="F99" i="5"/>
  <c r="J99" i="5"/>
  <c r="R99" i="5"/>
  <c r="H99" i="5"/>
  <c r="E99" i="5"/>
  <c r="G99" i="5"/>
  <c r="I99" i="5"/>
  <c r="J100" i="5"/>
  <c r="F100" i="5"/>
  <c r="G100" i="5"/>
  <c r="I100" i="5"/>
  <c r="H100" i="5"/>
  <c r="E100" i="5"/>
  <c r="R100" i="5"/>
  <c r="E102" i="5"/>
  <c r="I102" i="5"/>
  <c r="J102" i="5"/>
  <c r="H102" i="5"/>
  <c r="R102" i="5"/>
  <c r="G102" i="5"/>
  <c r="F102" i="5"/>
  <c r="H103" i="5"/>
  <c r="F103" i="5"/>
  <c r="E103" i="5"/>
  <c r="R103" i="5"/>
  <c r="G103" i="5"/>
  <c r="J103" i="5"/>
  <c r="I103" i="5"/>
  <c r="R104" i="5"/>
  <c r="E104" i="5"/>
  <c r="H104" i="5"/>
  <c r="F104" i="5"/>
  <c r="I104" i="5"/>
  <c r="J104" i="5"/>
  <c r="G104" i="5"/>
  <c r="F105" i="5"/>
  <c r="R105" i="5"/>
  <c r="H105" i="5"/>
  <c r="J105" i="5"/>
  <c r="I105" i="5"/>
  <c r="G105" i="5"/>
  <c r="E105" i="5"/>
  <c r="H106" i="5"/>
  <c r="J106" i="5"/>
  <c r="I106" i="5"/>
  <c r="E106" i="5"/>
  <c r="G106" i="5"/>
  <c r="R106" i="5"/>
  <c r="F106" i="5"/>
  <c r="H107" i="5"/>
  <c r="R107" i="5"/>
  <c r="I107" i="5"/>
  <c r="G107" i="5"/>
  <c r="E107" i="5"/>
  <c r="F107" i="5"/>
  <c r="J107" i="5"/>
  <c r="F108" i="5"/>
  <c r="H108" i="5"/>
  <c r="R108" i="5"/>
  <c r="J108" i="5"/>
  <c r="G108" i="5"/>
  <c r="E108" i="5"/>
  <c r="I108" i="5"/>
  <c r="J109" i="5"/>
  <c r="I109" i="5"/>
  <c r="G109" i="5"/>
  <c r="R109" i="5"/>
  <c r="H109" i="5"/>
  <c r="F109" i="5"/>
  <c r="E109" i="5"/>
  <c r="H110" i="5"/>
  <c r="R110" i="5"/>
  <c r="F110" i="5"/>
  <c r="G110" i="5"/>
  <c r="I110" i="5"/>
  <c r="J110" i="5"/>
  <c r="E110" i="5"/>
  <c r="I111" i="5"/>
  <c r="R111" i="5"/>
  <c r="F111" i="5"/>
  <c r="G111" i="5"/>
  <c r="J111" i="5"/>
  <c r="H111" i="5"/>
  <c r="E111" i="5"/>
  <c r="F112" i="5"/>
  <c r="H112" i="5"/>
  <c r="G112" i="5"/>
  <c r="R112" i="5"/>
  <c r="I112" i="5"/>
  <c r="J112" i="5"/>
  <c r="T112" i="5" s="1"/>
  <c r="E112" i="5"/>
  <c r="G113" i="5"/>
  <c r="R113" i="5"/>
  <c r="H113" i="5"/>
  <c r="F113" i="5"/>
  <c r="I113" i="5"/>
  <c r="J113" i="5"/>
  <c r="T113" i="5" s="1"/>
  <c r="E113" i="5"/>
  <c r="H114" i="5"/>
  <c r="R114" i="5"/>
  <c r="F114" i="5"/>
  <c r="I114" i="5"/>
  <c r="J114" i="5"/>
  <c r="G114" i="5"/>
  <c r="E114" i="5"/>
  <c r="R115" i="5"/>
  <c r="H115" i="5"/>
  <c r="I115" i="5"/>
  <c r="G115" i="5"/>
  <c r="F115" i="5"/>
  <c r="J115" i="5"/>
  <c r="E115" i="5"/>
  <c r="R116" i="5"/>
  <c r="J116" i="5"/>
  <c r="I116" i="5"/>
  <c r="G116" i="5"/>
  <c r="F116" i="5"/>
  <c r="H116" i="5"/>
  <c r="E116" i="5"/>
  <c r="R117" i="5"/>
  <c r="F117" i="5"/>
  <c r="H117" i="5"/>
  <c r="J117" i="5"/>
  <c r="T117" i="5" s="1"/>
  <c r="G117" i="5"/>
  <c r="I117" i="5"/>
  <c r="E117" i="5"/>
  <c r="R118" i="5"/>
  <c r="H118" i="5"/>
  <c r="G118" i="5"/>
  <c r="I118" i="5"/>
  <c r="F118" i="5"/>
  <c r="J118" i="5"/>
  <c r="T118" i="5" s="1"/>
  <c r="E118" i="5"/>
  <c r="G119" i="5"/>
  <c r="H119" i="5"/>
  <c r="R119" i="5"/>
  <c r="I119" i="5"/>
  <c r="J119" i="5"/>
  <c r="F119" i="5"/>
  <c r="E119" i="5"/>
  <c r="I120" i="5"/>
  <c r="R120" i="5"/>
  <c r="H120" i="5"/>
  <c r="F120" i="5"/>
  <c r="G120" i="5"/>
  <c r="J120" i="5"/>
  <c r="E120" i="5"/>
  <c r="H121" i="5"/>
  <c r="I121" i="5"/>
  <c r="F121" i="5"/>
  <c r="G121" i="5"/>
  <c r="J121" i="5"/>
  <c r="R121" i="5"/>
  <c r="E121" i="5"/>
  <c r="I122" i="5"/>
  <c r="J122" i="5"/>
  <c r="F122" i="5"/>
  <c r="H122" i="5"/>
  <c r="G122" i="5"/>
  <c r="R122" i="5"/>
  <c r="E122" i="5"/>
  <c r="R123" i="5"/>
  <c r="G123" i="5"/>
  <c r="F123" i="5"/>
  <c r="H123" i="5"/>
  <c r="I123" i="5"/>
  <c r="J123" i="5"/>
  <c r="E123" i="5"/>
  <c r="I124" i="5"/>
  <c r="G124" i="5"/>
  <c r="H124" i="5"/>
  <c r="F124" i="5"/>
  <c r="J124" i="5"/>
  <c r="E124" i="5"/>
  <c r="R124" i="5"/>
  <c r="R125" i="5"/>
  <c r="I125" i="5"/>
  <c r="J125" i="5"/>
  <c r="G125" i="5"/>
  <c r="E125" i="5"/>
  <c r="F125" i="5"/>
  <c r="H125" i="5"/>
  <c r="I126" i="5"/>
  <c r="H126" i="5"/>
  <c r="J126" i="5"/>
  <c r="G126" i="5"/>
  <c r="E126" i="5"/>
  <c r="F126" i="5"/>
  <c r="R126" i="5"/>
  <c r="H128" i="5"/>
  <c r="F128" i="5"/>
  <c r="R128" i="5"/>
  <c r="I128" i="5"/>
  <c r="J128" i="5"/>
  <c r="E128" i="5"/>
  <c r="G128" i="5"/>
  <c r="J129" i="5"/>
  <c r="G129" i="5"/>
  <c r="H129" i="5"/>
  <c r="F129" i="5"/>
  <c r="R129" i="5"/>
  <c r="E129" i="5"/>
  <c r="I129" i="5"/>
  <c r="H130" i="5"/>
  <c r="J130" i="5"/>
  <c r="G130" i="5"/>
  <c r="E130" i="5"/>
  <c r="I130" i="5"/>
  <c r="R130" i="5"/>
  <c r="F130" i="5"/>
  <c r="I131" i="5"/>
  <c r="J131" i="5"/>
  <c r="F131" i="5"/>
  <c r="R131" i="5"/>
  <c r="G131" i="5"/>
  <c r="E131" i="5"/>
  <c r="H131" i="5"/>
  <c r="G132" i="5"/>
  <c r="H132" i="5"/>
  <c r="F132" i="5"/>
  <c r="E132" i="5"/>
  <c r="R132" i="5"/>
  <c r="I132" i="5"/>
  <c r="J132" i="5"/>
  <c r="F133" i="5"/>
  <c r="H133" i="5"/>
  <c r="J133" i="5"/>
  <c r="I133" i="5"/>
  <c r="E133" i="5"/>
  <c r="R133" i="5"/>
  <c r="G133" i="5"/>
  <c r="E134" i="5"/>
  <c r="G134" i="5"/>
  <c r="I134" i="5"/>
  <c r="R134" i="5"/>
  <c r="J134" i="5"/>
  <c r="H134" i="5"/>
  <c r="F134" i="5"/>
  <c r="I135" i="5"/>
  <c r="G135" i="5"/>
  <c r="E135" i="5"/>
  <c r="F135" i="5"/>
  <c r="J135" i="5"/>
  <c r="T135" i="5" s="1"/>
  <c r="H135" i="5"/>
  <c r="R135" i="5"/>
  <c r="H136" i="5"/>
  <c r="R136" i="5"/>
  <c r="G136" i="5"/>
  <c r="J136" i="5"/>
  <c r="T136" i="5" s="1"/>
  <c r="F136" i="5"/>
  <c r="I136" i="5"/>
  <c r="E136" i="5"/>
  <c r="R138" i="5"/>
  <c r="F138" i="5"/>
  <c r="G138" i="5"/>
  <c r="J138" i="5"/>
  <c r="E138" i="5"/>
  <c r="I138" i="5"/>
  <c r="H138" i="5"/>
  <c r="G139" i="5"/>
  <c r="H139" i="5"/>
  <c r="R139" i="5"/>
  <c r="I139" i="5"/>
  <c r="J139" i="5"/>
  <c r="T139" i="5" s="1"/>
  <c r="E139" i="5"/>
  <c r="F139" i="5"/>
  <c r="G140" i="5"/>
  <c r="E140" i="5"/>
  <c r="I140" i="5"/>
  <c r="F140" i="5"/>
  <c r="J140" i="5"/>
  <c r="R140" i="5"/>
  <c r="H140" i="5"/>
  <c r="I141" i="5"/>
  <c r="H141" i="5"/>
  <c r="J141" i="5"/>
  <c r="T141" i="5" s="1"/>
  <c r="G141" i="5"/>
  <c r="E141" i="5"/>
  <c r="R141" i="5"/>
  <c r="F141" i="5"/>
  <c r="E142" i="5"/>
  <c r="H142" i="5"/>
  <c r="F142" i="5"/>
  <c r="J142" i="5"/>
  <c r="I142" i="5"/>
  <c r="G142" i="5"/>
  <c r="R142" i="5"/>
  <c r="I143" i="5"/>
  <c r="R143" i="5"/>
  <c r="F143" i="5"/>
  <c r="G143" i="5"/>
  <c r="H143" i="5"/>
  <c r="J143" i="5"/>
  <c r="E143" i="5"/>
  <c r="E144" i="5"/>
  <c r="I144" i="5"/>
  <c r="F144" i="5"/>
  <c r="G144" i="5"/>
  <c r="R144" i="5"/>
  <c r="H144" i="5"/>
  <c r="J144" i="5"/>
  <c r="E147" i="5"/>
  <c r="H147" i="5"/>
  <c r="F147" i="5"/>
  <c r="R147" i="5"/>
  <c r="G147" i="5"/>
  <c r="I147" i="5"/>
  <c r="J147" i="5"/>
  <c r="E148" i="5"/>
  <c r="R148" i="5"/>
  <c r="H148" i="5"/>
  <c r="F148" i="5"/>
  <c r="J148" i="5"/>
  <c r="G148" i="5"/>
  <c r="I148" i="5"/>
  <c r="G149" i="5"/>
  <c r="F149" i="5"/>
  <c r="J149" i="5"/>
  <c r="T149" i="5" s="1"/>
  <c r="R149" i="5"/>
  <c r="E149" i="5"/>
  <c r="H149" i="5"/>
  <c r="I149" i="5"/>
  <c r="J150" i="5"/>
  <c r="F150" i="5"/>
  <c r="E150" i="5"/>
  <c r="R150" i="5"/>
  <c r="H150" i="5"/>
  <c r="G150" i="5"/>
  <c r="I150" i="5"/>
  <c r="E151" i="5"/>
  <c r="R151" i="5"/>
  <c r="I151" i="5"/>
  <c r="G151" i="5"/>
  <c r="F151" i="5"/>
  <c r="H151" i="5"/>
  <c r="J151" i="5"/>
  <c r="R152" i="5"/>
  <c r="I152" i="5"/>
  <c r="G152" i="5"/>
  <c r="F152" i="5"/>
  <c r="H152" i="5"/>
  <c r="J152" i="5"/>
  <c r="E152" i="5"/>
  <c r="R154" i="5"/>
  <c r="I154" i="5"/>
  <c r="G154" i="5"/>
  <c r="H154" i="5"/>
  <c r="E154" i="5"/>
  <c r="F154" i="5"/>
  <c r="J154" i="5"/>
  <c r="T154" i="5" s="1"/>
  <c r="I155" i="5"/>
  <c r="E155" i="5"/>
  <c r="J155" i="5"/>
  <c r="R155" i="5"/>
  <c r="G155" i="5"/>
  <c r="F155" i="5"/>
  <c r="H155" i="5"/>
  <c r="I156" i="5"/>
  <c r="H156" i="5"/>
  <c r="F156" i="5"/>
  <c r="E156" i="5"/>
  <c r="G156" i="5"/>
  <c r="R156" i="5"/>
  <c r="J156" i="5"/>
  <c r="T156" i="5" s="1"/>
  <c r="F157" i="5"/>
  <c r="R157" i="5"/>
  <c r="I157" i="5"/>
  <c r="H157" i="5"/>
  <c r="J157" i="5"/>
  <c r="E157" i="5"/>
  <c r="G157" i="5"/>
  <c r="F158" i="5"/>
  <c r="R158" i="5"/>
  <c r="E158" i="5"/>
  <c r="J158" i="5"/>
  <c r="H158" i="5"/>
  <c r="I158" i="5"/>
  <c r="G158" i="5"/>
  <c r="J159" i="5"/>
  <c r="H159" i="5"/>
  <c r="F159" i="5"/>
  <c r="I159" i="5"/>
  <c r="G159" i="5"/>
  <c r="E159" i="5"/>
  <c r="R159" i="5"/>
  <c r="G160" i="5"/>
  <c r="I160" i="5"/>
  <c r="F160" i="5"/>
  <c r="J160" i="5"/>
  <c r="T160" i="5" s="1"/>
  <c r="E160" i="5"/>
  <c r="H160" i="5"/>
  <c r="R160" i="5"/>
  <c r="J161" i="5"/>
  <c r="F161" i="5"/>
  <c r="E161" i="5"/>
  <c r="H161" i="5"/>
  <c r="G161" i="5"/>
  <c r="I161" i="5"/>
  <c r="R161" i="5"/>
  <c r="G162" i="5"/>
  <c r="R162" i="5"/>
  <c r="E162" i="5"/>
  <c r="H162" i="5"/>
  <c r="F162" i="5"/>
  <c r="I162" i="5"/>
  <c r="J162" i="5"/>
  <c r="I163" i="5"/>
  <c r="F163" i="5"/>
  <c r="H163" i="5"/>
  <c r="J163" i="5"/>
  <c r="G163" i="5"/>
  <c r="R163" i="5"/>
  <c r="E163" i="5"/>
  <c r="R164" i="5"/>
  <c r="E164" i="5"/>
  <c r="G164" i="5"/>
  <c r="I164" i="5"/>
  <c r="J164" i="5"/>
  <c r="F164" i="5"/>
  <c r="H164" i="5"/>
  <c r="H165" i="5"/>
  <c r="R165" i="5"/>
  <c r="I165" i="5"/>
  <c r="F165" i="5"/>
  <c r="E165" i="5"/>
  <c r="G165" i="5"/>
  <c r="J165" i="5"/>
  <c r="G167" i="5"/>
  <c r="F167" i="5"/>
  <c r="J167" i="5"/>
  <c r="I167" i="5"/>
  <c r="R167" i="5"/>
  <c r="H167" i="5"/>
  <c r="E167" i="5"/>
  <c r="I168" i="5"/>
  <c r="H168" i="5"/>
  <c r="F168" i="5"/>
  <c r="G168" i="5"/>
  <c r="J168" i="5"/>
  <c r="R168" i="5"/>
  <c r="E168" i="5"/>
  <c r="E170" i="5"/>
  <c r="J170" i="5"/>
  <c r="H170" i="5"/>
  <c r="F170" i="5"/>
  <c r="G170" i="5"/>
  <c r="R170" i="5"/>
  <c r="I170" i="5"/>
  <c r="H171" i="5"/>
  <c r="F171" i="5"/>
  <c r="E171" i="5"/>
  <c r="J171" i="5"/>
  <c r="T171" i="5" s="1"/>
  <c r="G171" i="5"/>
  <c r="I171" i="5"/>
  <c r="R171" i="5"/>
  <c r="G172" i="5"/>
  <c r="I172" i="5"/>
  <c r="J172" i="5"/>
  <c r="T172" i="5" s="1"/>
  <c r="E172" i="5"/>
  <c r="R172" i="5"/>
  <c r="F172" i="5"/>
  <c r="H172" i="5"/>
  <c r="I173" i="5"/>
  <c r="E173" i="5"/>
  <c r="G173" i="5"/>
  <c r="H173" i="5"/>
  <c r="F173" i="5"/>
  <c r="R173" i="5"/>
  <c r="J173" i="5"/>
  <c r="R174" i="5"/>
  <c r="H174" i="5"/>
  <c r="G174" i="5"/>
  <c r="F174" i="5"/>
  <c r="I174" i="5"/>
  <c r="E174" i="5"/>
  <c r="J174" i="5"/>
  <c r="I175" i="5"/>
  <c r="H175" i="5"/>
  <c r="R175" i="5"/>
  <c r="G175" i="5"/>
  <c r="F175" i="5"/>
  <c r="J175" i="5"/>
  <c r="E175" i="5"/>
  <c r="J176" i="5"/>
  <c r="F176" i="5"/>
  <c r="G176" i="5"/>
  <c r="H176" i="5"/>
  <c r="I176" i="5"/>
  <c r="R176" i="5"/>
  <c r="E176" i="5"/>
  <c r="E182" i="5"/>
  <c r="J182" i="5"/>
  <c r="G182" i="5"/>
  <c r="I182" i="5"/>
  <c r="H182" i="5"/>
  <c r="F182" i="5"/>
  <c r="R182" i="5"/>
  <c r="J183" i="5"/>
  <c r="R183" i="5"/>
  <c r="E183" i="5"/>
  <c r="I183" i="5"/>
  <c r="G183" i="5"/>
  <c r="F183" i="5"/>
  <c r="H183" i="5"/>
  <c r="E184" i="5"/>
  <c r="F184" i="5"/>
  <c r="I184" i="5"/>
  <c r="G184" i="5"/>
  <c r="R184" i="5"/>
  <c r="J184" i="5"/>
  <c r="H184" i="5"/>
  <c r="E185" i="5"/>
  <c r="J185" i="5"/>
  <c r="I185" i="5"/>
  <c r="R185" i="5"/>
  <c r="F185" i="5"/>
  <c r="G185" i="5"/>
  <c r="H185" i="5"/>
  <c r="F186" i="5"/>
  <c r="I186" i="5"/>
  <c r="E186" i="5"/>
  <c r="J186" i="5"/>
  <c r="G186" i="5"/>
  <c r="R186" i="5"/>
  <c r="H186" i="5"/>
  <c r="J188" i="5"/>
  <c r="E188" i="5"/>
  <c r="I188" i="5"/>
  <c r="H188" i="5"/>
  <c r="F188" i="5"/>
  <c r="R188" i="5"/>
  <c r="G188" i="5"/>
  <c r="I189" i="5"/>
  <c r="F189" i="5"/>
  <c r="G189" i="5"/>
  <c r="J189" i="5"/>
  <c r="R189" i="5"/>
  <c r="H189" i="5"/>
  <c r="E189" i="5"/>
  <c r="E190" i="5"/>
  <c r="I190" i="5"/>
  <c r="G190" i="5"/>
  <c r="F190" i="5"/>
  <c r="R190" i="5"/>
  <c r="J190" i="5"/>
  <c r="H190" i="5"/>
  <c r="I191" i="5"/>
  <c r="G191" i="5"/>
  <c r="R191" i="5"/>
  <c r="F191" i="5"/>
  <c r="J191" i="5"/>
  <c r="H191" i="5"/>
  <c r="E191" i="5"/>
  <c r="R192" i="5"/>
  <c r="F192" i="5"/>
  <c r="I192" i="5"/>
  <c r="J192" i="5"/>
  <c r="T192" i="5" s="1"/>
  <c r="G192" i="5"/>
  <c r="E192" i="5"/>
  <c r="H192" i="5"/>
  <c r="F193" i="5"/>
  <c r="R193" i="5"/>
  <c r="I193" i="5"/>
  <c r="E193" i="5"/>
  <c r="H193" i="5"/>
  <c r="G193" i="5"/>
  <c r="J193" i="5"/>
  <c r="J194" i="5"/>
  <c r="G194" i="5"/>
  <c r="F194" i="5"/>
  <c r="H194" i="5"/>
  <c r="R194" i="5"/>
  <c r="E194" i="5"/>
  <c r="I194" i="5"/>
  <c r="J196" i="5"/>
  <c r="F196" i="5"/>
  <c r="I196" i="5"/>
  <c r="R196" i="5"/>
  <c r="H196" i="5"/>
  <c r="G196" i="5"/>
  <c r="E196" i="5"/>
  <c r="G197" i="5"/>
  <c r="F197" i="5"/>
  <c r="H197" i="5"/>
  <c r="R197" i="5"/>
  <c r="I197" i="5"/>
  <c r="J197" i="5"/>
  <c r="E197" i="5"/>
  <c r="H199" i="5"/>
  <c r="G199" i="5"/>
  <c r="R199" i="5"/>
  <c r="I199" i="5"/>
  <c r="F199" i="5"/>
  <c r="J199" i="5"/>
  <c r="E199" i="5"/>
  <c r="J200" i="5"/>
  <c r="F200" i="5"/>
  <c r="G200" i="5"/>
  <c r="H200" i="5"/>
  <c r="R200" i="5"/>
  <c r="I200" i="5"/>
  <c r="E200" i="5"/>
  <c r="I202" i="5"/>
  <c r="E202" i="5"/>
  <c r="F202" i="5"/>
  <c r="J202" i="5"/>
  <c r="H202" i="5"/>
  <c r="G202" i="5"/>
  <c r="R202" i="5"/>
  <c r="H203" i="5"/>
  <c r="R203" i="5"/>
  <c r="J203" i="5"/>
  <c r="F203" i="5"/>
  <c r="I203" i="5"/>
  <c r="G203" i="5"/>
  <c r="E203" i="5"/>
  <c r="R204" i="5"/>
  <c r="J204" i="5"/>
  <c r="I204" i="5"/>
  <c r="G204" i="5"/>
  <c r="E204" i="5"/>
  <c r="F204" i="5"/>
  <c r="H204" i="5"/>
  <c r="F205" i="5"/>
  <c r="H205" i="5"/>
  <c r="R205" i="5"/>
  <c r="G205" i="5"/>
  <c r="I205" i="5"/>
  <c r="J205" i="5"/>
  <c r="E205" i="5"/>
  <c r="R206" i="5"/>
  <c r="H206" i="5"/>
  <c r="J206" i="5"/>
  <c r="E206" i="5"/>
  <c r="G206" i="5"/>
  <c r="F206" i="5"/>
  <c r="I206" i="5"/>
  <c r="R207" i="5"/>
  <c r="J207" i="5"/>
  <c r="E207" i="5"/>
  <c r="I207" i="5"/>
  <c r="F207" i="5"/>
  <c r="G207" i="5"/>
  <c r="H207" i="5"/>
  <c r="I208" i="5"/>
  <c r="H208" i="5"/>
  <c r="F208" i="5"/>
  <c r="J208" i="5"/>
  <c r="E208" i="5"/>
  <c r="R208" i="5"/>
  <c r="G208" i="5"/>
  <c r="H210" i="5"/>
  <c r="G210" i="5"/>
  <c r="I210" i="5"/>
  <c r="R210" i="5"/>
  <c r="J210" i="5"/>
  <c r="F210" i="5"/>
  <c r="E210" i="5"/>
  <c r="J211" i="5"/>
  <c r="E211" i="5"/>
  <c r="I211" i="5"/>
  <c r="H211" i="5"/>
  <c r="G211" i="5"/>
  <c r="R211" i="5"/>
  <c r="F211" i="5"/>
  <c r="F212" i="5"/>
  <c r="J212" i="5"/>
  <c r="E212" i="5"/>
  <c r="R212" i="5"/>
  <c r="I212" i="5"/>
  <c r="G212" i="5"/>
  <c r="H212" i="5"/>
  <c r="H213" i="5"/>
  <c r="I213" i="5"/>
  <c r="J213" i="5"/>
  <c r="E213" i="5"/>
  <c r="G213" i="5"/>
  <c r="F213" i="5"/>
  <c r="R213" i="5"/>
  <c r="R215" i="5"/>
  <c r="F215" i="5"/>
  <c r="I215" i="5"/>
  <c r="E215" i="5"/>
  <c r="J215" i="5"/>
  <c r="G215" i="5"/>
  <c r="H215" i="5"/>
  <c r="F216" i="5"/>
  <c r="E216" i="5"/>
  <c r="I216" i="5"/>
  <c r="G216" i="5"/>
  <c r="R216" i="5"/>
  <c r="H216" i="5"/>
  <c r="J216" i="5"/>
  <c r="J218" i="5"/>
  <c r="I218" i="5"/>
  <c r="F218" i="5"/>
  <c r="R218" i="5"/>
  <c r="G218" i="5"/>
  <c r="E218" i="5"/>
  <c r="H218" i="5"/>
  <c r="F219" i="5"/>
  <c r="R219" i="5"/>
  <c r="I219" i="5"/>
  <c r="G219" i="5"/>
  <c r="J219" i="5"/>
  <c r="H219" i="5"/>
  <c r="E219" i="5"/>
  <c r="I220" i="5"/>
  <c r="G220" i="5"/>
  <c r="R220" i="5"/>
  <c r="F220" i="5"/>
  <c r="J220" i="5"/>
  <c r="E220" i="5"/>
  <c r="H220" i="5"/>
  <c r="F221" i="5"/>
  <c r="J221" i="5"/>
  <c r="H221" i="5"/>
  <c r="G221" i="5"/>
  <c r="R221" i="5"/>
  <c r="E221" i="5"/>
  <c r="I221" i="5"/>
  <c r="J223" i="5"/>
  <c r="H223" i="5"/>
  <c r="F223" i="5"/>
  <c r="R223" i="5"/>
  <c r="G223" i="5"/>
  <c r="E223" i="5"/>
  <c r="I223" i="5"/>
  <c r="J224" i="5"/>
  <c r="F224" i="5"/>
  <c r="R224" i="5"/>
  <c r="H224" i="5"/>
  <c r="G224" i="5"/>
  <c r="I224" i="5"/>
  <c r="E224" i="5"/>
  <c r="R225" i="5"/>
  <c r="F225" i="5"/>
  <c r="G225" i="5"/>
  <c r="H225" i="5"/>
  <c r="I225" i="5"/>
  <c r="E225" i="5"/>
  <c r="J225" i="5"/>
  <c r="T225" i="5" s="1"/>
  <c r="G226" i="5"/>
  <c r="I226" i="5"/>
  <c r="H226" i="5"/>
  <c r="J226" i="5"/>
  <c r="F226" i="5"/>
  <c r="E226" i="5"/>
  <c r="R226" i="5"/>
  <c r="I227" i="5"/>
  <c r="F227" i="5"/>
  <c r="R227" i="5"/>
  <c r="H227" i="5"/>
  <c r="J227" i="5"/>
  <c r="G227" i="5"/>
  <c r="E227" i="5"/>
  <c r="H228" i="5"/>
  <c r="G228" i="5"/>
  <c r="F228" i="5"/>
  <c r="J228" i="5"/>
  <c r="R228" i="5"/>
  <c r="E228" i="5"/>
  <c r="I228" i="5"/>
  <c r="E229" i="5"/>
  <c r="H229" i="5"/>
  <c r="J229" i="5"/>
  <c r="I229" i="5"/>
  <c r="F229" i="5"/>
  <c r="R229" i="5"/>
  <c r="G229" i="5"/>
  <c r="E230" i="5"/>
  <c r="J230" i="5"/>
  <c r="G230" i="5"/>
  <c r="H230" i="5"/>
  <c r="F230" i="5"/>
  <c r="I230" i="5"/>
  <c r="R230" i="5"/>
  <c r="F232" i="5"/>
  <c r="J232" i="5"/>
  <c r="R232" i="5"/>
  <c r="H232" i="5"/>
  <c r="I232" i="5"/>
  <c r="E232" i="5"/>
  <c r="G232" i="5"/>
  <c r="H234" i="5"/>
  <c r="G234" i="5"/>
  <c r="F234" i="5"/>
  <c r="R234" i="5"/>
  <c r="J234" i="5"/>
  <c r="I234" i="5"/>
  <c r="E234" i="5"/>
  <c r="I235" i="5"/>
  <c r="E235" i="5"/>
  <c r="G235" i="5"/>
  <c r="H235" i="5"/>
  <c r="R235" i="5"/>
  <c r="J235" i="5"/>
  <c r="F235" i="5"/>
  <c r="I236" i="5"/>
  <c r="H236" i="5"/>
  <c r="R236" i="5"/>
  <c r="G236" i="5"/>
  <c r="J236" i="5"/>
  <c r="E236" i="5"/>
  <c r="F236" i="5"/>
  <c r="F237" i="5"/>
  <c r="I237" i="5"/>
  <c r="H237" i="5"/>
  <c r="J237" i="5"/>
  <c r="R237" i="5"/>
  <c r="E237" i="5"/>
  <c r="G237" i="5"/>
  <c r="G238" i="5"/>
  <c r="J238" i="5"/>
  <c r="I238" i="5"/>
  <c r="F238" i="5"/>
  <c r="H238" i="5"/>
  <c r="E238" i="5"/>
  <c r="R238" i="5"/>
  <c r="G239" i="5"/>
  <c r="F239" i="5"/>
  <c r="I239" i="5"/>
  <c r="H239" i="5"/>
  <c r="J239" i="5"/>
  <c r="E239" i="5"/>
  <c r="R239" i="5"/>
  <c r="F240" i="5"/>
  <c r="H240" i="5"/>
  <c r="J240" i="5"/>
  <c r="I240" i="5"/>
  <c r="R240" i="5"/>
  <c r="G240" i="5"/>
  <c r="E240" i="5"/>
  <c r="R241" i="5"/>
  <c r="H241" i="5"/>
  <c r="E241" i="5"/>
  <c r="I241" i="5"/>
  <c r="G241" i="5"/>
  <c r="F241" i="5"/>
  <c r="J241" i="5"/>
  <c r="H243" i="5"/>
  <c r="G243" i="5"/>
  <c r="E243" i="5"/>
  <c r="R243" i="5"/>
  <c r="F243" i="5"/>
  <c r="J243" i="5"/>
  <c r="I243" i="5"/>
  <c r="J244" i="5"/>
  <c r="R244" i="5"/>
  <c r="F244" i="5"/>
  <c r="G244" i="5"/>
  <c r="H244" i="5"/>
  <c r="I244" i="5"/>
  <c r="E244" i="5"/>
  <c r="F245" i="5"/>
  <c r="G245" i="5"/>
  <c r="I245" i="5"/>
  <c r="R245" i="5"/>
  <c r="H245" i="5"/>
  <c r="J245" i="5"/>
  <c r="E245" i="5"/>
  <c r="H246" i="5"/>
  <c r="R246" i="5"/>
  <c r="E246" i="5"/>
  <c r="F246" i="5"/>
  <c r="I246" i="5"/>
  <c r="G246" i="5"/>
  <c r="J246" i="5"/>
  <c r="G247" i="5"/>
  <c r="F247" i="5"/>
  <c r="E247" i="5"/>
  <c r="H247" i="5"/>
  <c r="I247" i="5"/>
  <c r="R247" i="5"/>
  <c r="J247" i="5"/>
  <c r="I249" i="5"/>
  <c r="G249" i="5"/>
  <c r="R249" i="5"/>
  <c r="H249" i="5"/>
  <c r="F249" i="5"/>
  <c r="J249" i="5"/>
  <c r="E249" i="5"/>
  <c r="I250" i="5"/>
  <c r="R250" i="5"/>
  <c r="G250" i="5"/>
  <c r="F250" i="5"/>
  <c r="H250" i="5"/>
  <c r="J250" i="5"/>
  <c r="E250" i="5"/>
  <c r="F252" i="5"/>
  <c r="H252" i="5"/>
  <c r="E252" i="5"/>
  <c r="G252" i="5"/>
  <c r="R252" i="5"/>
  <c r="J252" i="5"/>
  <c r="I252" i="5"/>
  <c r="I253" i="5"/>
  <c r="J253" i="5"/>
  <c r="R253" i="5"/>
  <c r="F253" i="5"/>
  <c r="G253" i="5"/>
  <c r="H253" i="5"/>
  <c r="E253" i="5"/>
  <c r="F255" i="5"/>
  <c r="R255" i="5"/>
  <c r="J255" i="5"/>
  <c r="H255" i="5"/>
  <c r="I255" i="5"/>
  <c r="G255" i="5"/>
  <c r="E255" i="5"/>
  <c r="H256" i="5"/>
  <c r="E256" i="5"/>
  <c r="J256" i="5"/>
  <c r="R256" i="5"/>
  <c r="G256" i="5"/>
  <c r="I256" i="5"/>
  <c r="F256" i="5"/>
  <c r="R258" i="5"/>
  <c r="J258" i="5"/>
  <c r="I258" i="5"/>
  <c r="E258" i="5"/>
  <c r="G258" i="5"/>
  <c r="H258" i="5"/>
  <c r="F258" i="5"/>
  <c r="J259" i="5"/>
  <c r="I259" i="5"/>
  <c r="H259" i="5"/>
  <c r="F259" i="5"/>
  <c r="G259" i="5"/>
  <c r="R259" i="5"/>
  <c r="E259" i="5"/>
  <c r="G260" i="5"/>
  <c r="H260" i="5"/>
  <c r="J260" i="5"/>
  <c r="I260" i="5"/>
  <c r="F260" i="5"/>
  <c r="E260" i="5"/>
  <c r="R260" i="5"/>
  <c r="G261" i="5"/>
  <c r="I261" i="5"/>
  <c r="J261" i="5"/>
  <c r="H261" i="5"/>
  <c r="E261" i="5"/>
  <c r="F261" i="5"/>
  <c r="R261" i="5"/>
  <c r="H262" i="5"/>
  <c r="R262" i="5"/>
  <c r="G262" i="5"/>
  <c r="I262" i="5"/>
  <c r="J262" i="5"/>
  <c r="E262" i="5"/>
  <c r="F262" i="5"/>
  <c r="E263" i="5"/>
  <c r="R263" i="5"/>
  <c r="F263" i="5"/>
  <c r="I263" i="5"/>
  <c r="H263" i="5"/>
  <c r="G263" i="5"/>
  <c r="J263" i="5"/>
  <c r="G264" i="5"/>
  <c r="I264" i="5"/>
  <c r="F264" i="5"/>
  <c r="R264" i="5"/>
  <c r="H264" i="5"/>
  <c r="J264" i="5"/>
  <c r="E264" i="5"/>
  <c r="E266" i="5"/>
  <c r="R266" i="5"/>
  <c r="F266" i="5"/>
  <c r="G266" i="5"/>
  <c r="H266" i="5"/>
  <c r="J266" i="5"/>
  <c r="I266" i="5"/>
  <c r="R267" i="5"/>
  <c r="F267" i="5"/>
  <c r="H267" i="5"/>
  <c r="G267" i="5"/>
  <c r="J267" i="5"/>
  <c r="E267" i="5"/>
  <c r="I267" i="5"/>
  <c r="H268" i="5"/>
  <c r="F268" i="5"/>
  <c r="E268" i="5"/>
  <c r="R268" i="5"/>
  <c r="J268" i="5"/>
  <c r="I268" i="5"/>
  <c r="G268" i="5"/>
  <c r="I269" i="5"/>
  <c r="R269" i="5"/>
  <c r="G269" i="5"/>
  <c r="H269" i="5"/>
  <c r="E269" i="5"/>
  <c r="F269" i="5"/>
  <c r="J269" i="5"/>
  <c r="I270" i="5"/>
  <c r="R270" i="5"/>
  <c r="J270" i="5"/>
  <c r="E270" i="5"/>
  <c r="H270" i="5"/>
  <c r="F270" i="5"/>
  <c r="G270" i="5"/>
  <c r="I271" i="5"/>
  <c r="G271" i="5"/>
  <c r="R271" i="5"/>
  <c r="F271" i="5"/>
  <c r="H271" i="5"/>
  <c r="E271" i="5"/>
  <c r="J271" i="5"/>
  <c r="R272" i="5"/>
  <c r="F272" i="5"/>
  <c r="J272" i="5"/>
  <c r="G272" i="5"/>
  <c r="E272" i="5"/>
  <c r="H272" i="5"/>
  <c r="I272" i="5"/>
  <c r="F274" i="5"/>
  <c r="G274" i="5"/>
  <c r="I274" i="5"/>
  <c r="R274" i="5"/>
  <c r="E274" i="5"/>
  <c r="J274" i="5"/>
  <c r="H274" i="5"/>
  <c r="R275" i="5"/>
  <c r="J275" i="5"/>
  <c r="F275" i="5"/>
  <c r="E275" i="5"/>
  <c r="H275" i="5"/>
  <c r="I275" i="5"/>
  <c r="G275" i="5"/>
  <c r="R278" i="5"/>
  <c r="G278" i="5"/>
  <c r="F278" i="5"/>
  <c r="H278" i="5"/>
  <c r="I278" i="5"/>
  <c r="E278" i="5"/>
  <c r="J278" i="5"/>
  <c r="R279" i="5"/>
  <c r="H279" i="5"/>
  <c r="I279" i="5"/>
  <c r="E279" i="5"/>
  <c r="G279" i="5"/>
  <c r="J279" i="5"/>
  <c r="F279" i="5"/>
  <c r="H280" i="5"/>
  <c r="J280" i="5"/>
  <c r="I280" i="5"/>
  <c r="F280" i="5"/>
  <c r="R280" i="5"/>
  <c r="E280" i="5"/>
  <c r="G280" i="5"/>
  <c r="G281" i="5"/>
  <c r="R281" i="5"/>
  <c r="I281" i="5"/>
  <c r="J281" i="5"/>
  <c r="F281" i="5"/>
  <c r="H281" i="5"/>
  <c r="E281" i="5"/>
  <c r="I282" i="5"/>
  <c r="H282" i="5"/>
  <c r="R282" i="5"/>
  <c r="F282" i="5"/>
  <c r="G282" i="5"/>
  <c r="E282" i="5"/>
  <c r="J282" i="5"/>
  <c r="F283" i="5"/>
  <c r="H283" i="5"/>
  <c r="G283" i="5"/>
  <c r="E283" i="5"/>
  <c r="I283" i="5"/>
  <c r="R283" i="5"/>
  <c r="J283" i="5"/>
  <c r="G284" i="5"/>
  <c r="F284" i="5"/>
  <c r="R284" i="5"/>
  <c r="H284" i="5"/>
  <c r="I284" i="5"/>
  <c r="J284" i="5"/>
  <c r="E284" i="5"/>
  <c r="E285" i="5"/>
  <c r="F285" i="5"/>
  <c r="G285" i="5"/>
  <c r="J285" i="5"/>
  <c r="H285" i="5"/>
  <c r="I285" i="5"/>
  <c r="R285" i="5"/>
  <c r="J289" i="5"/>
  <c r="H289" i="5"/>
  <c r="E289" i="5"/>
  <c r="F289" i="5"/>
  <c r="R289" i="5"/>
  <c r="G289" i="5"/>
  <c r="I289" i="5"/>
  <c r="H290" i="5"/>
  <c r="G290" i="5"/>
  <c r="R290" i="5"/>
  <c r="I290" i="5"/>
  <c r="F290" i="5"/>
  <c r="J290" i="5"/>
  <c r="E290" i="5"/>
  <c r="H291" i="5"/>
  <c r="E291" i="5"/>
  <c r="J291" i="5"/>
  <c r="G291" i="5"/>
  <c r="I291" i="5"/>
  <c r="R291" i="5"/>
  <c r="F291" i="5"/>
  <c r="H292" i="5"/>
  <c r="G292" i="5"/>
  <c r="E292" i="5"/>
  <c r="I292" i="5"/>
  <c r="F292" i="5"/>
  <c r="R292" i="5"/>
  <c r="J292" i="5"/>
  <c r="H293" i="5"/>
  <c r="E293" i="5"/>
  <c r="J293" i="5"/>
  <c r="R293" i="5"/>
  <c r="G293" i="5"/>
  <c r="I293" i="5"/>
  <c r="F293" i="5"/>
  <c r="G294" i="5"/>
  <c r="H294" i="5"/>
  <c r="J294" i="5"/>
  <c r="R294" i="5"/>
  <c r="E294" i="5"/>
  <c r="F294" i="5"/>
  <c r="I294" i="5"/>
  <c r="R295" i="5"/>
  <c r="G295" i="5"/>
  <c r="H295" i="5"/>
  <c r="J295" i="5"/>
  <c r="E295" i="5"/>
  <c r="F295" i="5"/>
  <c r="I295" i="5"/>
  <c r="E296" i="5"/>
  <c r="F296" i="5"/>
  <c r="I296" i="5"/>
  <c r="G296" i="5"/>
  <c r="J296" i="5"/>
  <c r="H296" i="5"/>
  <c r="R296" i="5"/>
  <c r="R298" i="5"/>
  <c r="I298" i="5"/>
  <c r="H298" i="5"/>
  <c r="G298" i="5"/>
  <c r="J298" i="5"/>
  <c r="F298" i="5"/>
  <c r="E298" i="5"/>
  <c r="R299" i="5"/>
  <c r="H299" i="5"/>
  <c r="G299" i="5"/>
  <c r="F299" i="5"/>
  <c r="J299" i="5"/>
  <c r="E299" i="5"/>
  <c r="I299" i="5"/>
  <c r="E300" i="5"/>
  <c r="R300" i="5"/>
  <c r="I300" i="5"/>
  <c r="F300" i="5"/>
  <c r="J300" i="5"/>
  <c r="H300" i="5"/>
  <c r="G300" i="5"/>
  <c r="E301" i="5"/>
  <c r="F301" i="5"/>
  <c r="I301" i="5"/>
  <c r="J301" i="5"/>
  <c r="G301" i="5"/>
  <c r="H301" i="5"/>
  <c r="R301" i="5"/>
  <c r="R302" i="5"/>
  <c r="E302" i="5"/>
  <c r="F302" i="5"/>
  <c r="I302" i="5"/>
  <c r="G302" i="5"/>
  <c r="J302" i="5"/>
  <c r="H302" i="5"/>
  <c r="F303" i="5"/>
  <c r="J303" i="5"/>
  <c r="H303" i="5"/>
  <c r="I303" i="5"/>
  <c r="G303" i="5"/>
  <c r="R303" i="5"/>
  <c r="E303" i="5"/>
  <c r="E304" i="5"/>
  <c r="I304" i="5"/>
  <c r="G304" i="5"/>
  <c r="H304" i="5"/>
  <c r="R304" i="5"/>
  <c r="F304" i="5"/>
  <c r="J304" i="5"/>
  <c r="J305" i="5"/>
  <c r="H305" i="5"/>
  <c r="E305" i="5"/>
  <c r="F305" i="5"/>
  <c r="R305" i="5"/>
  <c r="I305" i="5"/>
  <c r="G305" i="5"/>
  <c r="F306" i="5"/>
  <c r="R306" i="5"/>
  <c r="H306" i="5"/>
  <c r="J306" i="5"/>
  <c r="I306" i="5"/>
  <c r="G306" i="5"/>
  <c r="E306" i="5"/>
  <c r="I309" i="5"/>
  <c r="F309" i="5"/>
  <c r="G309" i="5"/>
  <c r="R309" i="5"/>
  <c r="H309" i="5"/>
  <c r="E309" i="5"/>
  <c r="J309" i="5"/>
  <c r="F310" i="5"/>
  <c r="R310" i="5"/>
  <c r="G310" i="5"/>
  <c r="I310" i="5"/>
  <c r="J310" i="5"/>
  <c r="E310" i="5"/>
  <c r="H310" i="5"/>
  <c r="G311" i="5"/>
  <c r="H311" i="5"/>
  <c r="R311" i="5"/>
  <c r="J311" i="5"/>
  <c r="F311" i="5"/>
  <c r="I311" i="5"/>
  <c r="E311" i="5"/>
  <c r="G312" i="5"/>
  <c r="F312" i="5"/>
  <c r="R312" i="5"/>
  <c r="H312" i="5"/>
  <c r="E312" i="5"/>
  <c r="J312" i="5"/>
  <c r="I312" i="5"/>
  <c r="I313" i="5"/>
  <c r="G313" i="5"/>
  <c r="J313" i="5"/>
  <c r="R313" i="5"/>
  <c r="H313" i="5"/>
  <c r="F313" i="5"/>
  <c r="E313" i="5"/>
  <c r="R315" i="5"/>
  <c r="F315" i="5"/>
  <c r="H315" i="5"/>
  <c r="E315" i="5"/>
  <c r="J315" i="5"/>
  <c r="G315" i="5"/>
  <c r="I315" i="5"/>
  <c r="H316" i="5"/>
  <c r="I316" i="5"/>
  <c r="J316" i="5"/>
  <c r="F316" i="5"/>
  <c r="E316" i="5"/>
  <c r="R316" i="5"/>
  <c r="G316" i="5"/>
  <c r="G319" i="5"/>
  <c r="I319" i="5"/>
  <c r="J319" i="5"/>
  <c r="R319" i="5"/>
  <c r="H319" i="5"/>
  <c r="F319" i="5"/>
  <c r="E319" i="5"/>
  <c r="R320" i="5"/>
  <c r="I320" i="5"/>
  <c r="H320" i="5"/>
  <c r="F320" i="5"/>
  <c r="G320" i="5"/>
  <c r="J320" i="5"/>
  <c r="E320" i="5"/>
  <c r="J321" i="5"/>
  <c r="R321" i="5"/>
  <c r="E321" i="5"/>
  <c r="H321" i="5"/>
  <c r="F321" i="5"/>
  <c r="I321" i="5"/>
  <c r="G321" i="5"/>
  <c r="E322" i="5"/>
  <c r="F322" i="5"/>
  <c r="I322" i="5"/>
  <c r="G322" i="5"/>
  <c r="J322" i="5"/>
  <c r="H322" i="5"/>
  <c r="R322" i="5"/>
  <c r="G323" i="5"/>
  <c r="E323" i="5"/>
  <c r="F323" i="5"/>
  <c r="I323" i="5"/>
  <c r="J323" i="5"/>
  <c r="H323" i="5"/>
  <c r="R323" i="5"/>
  <c r="G324" i="5"/>
  <c r="R324" i="5"/>
  <c r="H324" i="5"/>
  <c r="F324" i="5"/>
  <c r="I324" i="5"/>
  <c r="J324" i="5"/>
  <c r="E324" i="5"/>
  <c r="I330" i="5"/>
  <c r="J330" i="5"/>
  <c r="F330" i="5"/>
  <c r="G330" i="5"/>
  <c r="R330" i="5"/>
  <c r="H330" i="5"/>
  <c r="E330" i="5"/>
  <c r="J332" i="5"/>
  <c r="F332" i="5"/>
  <c r="I332" i="5"/>
  <c r="G332" i="5"/>
  <c r="H332" i="5"/>
  <c r="E332" i="5"/>
  <c r="R332" i="5"/>
  <c r="E334" i="5"/>
  <c r="I334" i="5"/>
  <c r="R334" i="5"/>
  <c r="G334" i="5"/>
  <c r="F334" i="5"/>
  <c r="H334" i="5"/>
  <c r="J334" i="5"/>
  <c r="G336" i="5"/>
  <c r="H336" i="5"/>
  <c r="J336" i="5"/>
  <c r="I336" i="5"/>
  <c r="F336" i="5"/>
  <c r="R336" i="5"/>
  <c r="E336" i="5"/>
  <c r="F339" i="5"/>
  <c r="J339" i="5"/>
  <c r="E339" i="5"/>
  <c r="G339" i="5"/>
  <c r="H339" i="5"/>
  <c r="R339" i="5"/>
  <c r="I339" i="5"/>
  <c r="E340" i="5"/>
  <c r="H340" i="5"/>
  <c r="I340" i="5"/>
  <c r="R340" i="5"/>
  <c r="F340" i="5"/>
  <c r="G340" i="5"/>
  <c r="J340" i="5"/>
  <c r="I342" i="5"/>
  <c r="F342" i="5"/>
  <c r="J342" i="5"/>
  <c r="E342" i="5"/>
  <c r="H342" i="5"/>
  <c r="G342" i="5"/>
  <c r="R342" i="5"/>
  <c r="G343" i="5"/>
  <c r="J343" i="5"/>
  <c r="I343" i="5"/>
  <c r="R343" i="5"/>
  <c r="E343" i="5"/>
  <c r="H343" i="5"/>
  <c r="F343" i="5"/>
  <c r="G344" i="5"/>
  <c r="R344" i="5"/>
  <c r="J344" i="5"/>
  <c r="E344" i="5"/>
  <c r="F344" i="5"/>
  <c r="I344" i="5"/>
  <c r="H344" i="5"/>
  <c r="H346" i="5"/>
  <c r="I346" i="5"/>
  <c r="R346" i="5"/>
  <c r="G346" i="5"/>
  <c r="F346" i="5"/>
  <c r="J346" i="5"/>
  <c r="E346" i="5"/>
  <c r="F347" i="5"/>
  <c r="R347" i="5"/>
  <c r="I347" i="5"/>
  <c r="G347" i="5"/>
  <c r="H347" i="5"/>
  <c r="J347" i="5"/>
  <c r="E347" i="5"/>
  <c r="E348" i="5"/>
  <c r="R348" i="5"/>
  <c r="J348" i="5"/>
  <c r="H348" i="5"/>
  <c r="G348" i="5"/>
  <c r="I348" i="5"/>
  <c r="F348" i="5"/>
  <c r="I349" i="5"/>
  <c r="H349" i="5"/>
  <c r="F349" i="5"/>
  <c r="G349" i="5"/>
  <c r="R349" i="5"/>
  <c r="E349" i="5"/>
  <c r="J349" i="5"/>
  <c r="G350" i="5"/>
  <c r="J350" i="5"/>
  <c r="I350" i="5"/>
  <c r="F350" i="5"/>
  <c r="R350" i="5"/>
  <c r="H350" i="5"/>
  <c r="E350" i="5"/>
  <c r="I351" i="5"/>
  <c r="E351" i="5"/>
  <c r="G351" i="5"/>
  <c r="F351" i="5"/>
  <c r="J351" i="5"/>
  <c r="H351" i="5"/>
  <c r="R351" i="5"/>
  <c r="J355" i="5"/>
  <c r="I355" i="5"/>
  <c r="E355" i="5"/>
  <c r="R355" i="5"/>
  <c r="F355" i="5"/>
  <c r="G355" i="5"/>
  <c r="H355" i="5"/>
  <c r="F357" i="5"/>
  <c r="E357" i="5"/>
  <c r="J357" i="5"/>
  <c r="R357" i="5"/>
  <c r="H357" i="5"/>
  <c r="I357" i="5"/>
  <c r="G357" i="5"/>
  <c r="H358" i="5"/>
  <c r="J358" i="5"/>
  <c r="G358" i="5"/>
  <c r="F358" i="5"/>
  <c r="I358" i="5"/>
  <c r="E358" i="5"/>
  <c r="R358" i="5"/>
  <c r="E359" i="5"/>
  <c r="J359" i="5"/>
  <c r="G359" i="5"/>
  <c r="H359" i="5"/>
  <c r="R359" i="5"/>
  <c r="F359" i="5"/>
  <c r="I359" i="5"/>
  <c r="H360" i="5"/>
  <c r="E360" i="5"/>
  <c r="J360" i="5"/>
  <c r="F360" i="5"/>
  <c r="R360" i="5"/>
  <c r="G360" i="5"/>
  <c r="I360" i="5"/>
  <c r="J361" i="5"/>
  <c r="I361" i="5"/>
  <c r="H361" i="5"/>
  <c r="R361" i="5"/>
  <c r="F361" i="5"/>
  <c r="E361" i="5"/>
  <c r="G361" i="5"/>
  <c r="F362" i="5"/>
  <c r="J362" i="5"/>
  <c r="I362" i="5"/>
  <c r="H362" i="5"/>
  <c r="R362" i="5"/>
  <c r="G362" i="5"/>
  <c r="E362" i="5"/>
  <c r="J363" i="5"/>
  <c r="I363" i="5"/>
  <c r="G363" i="5"/>
  <c r="F363" i="5"/>
  <c r="R363" i="5"/>
  <c r="H363" i="5"/>
  <c r="E363" i="5"/>
  <c r="E364" i="5"/>
  <c r="G364" i="5"/>
  <c r="I364" i="5"/>
  <c r="R364" i="5"/>
  <c r="F364" i="5"/>
  <c r="J364" i="5"/>
  <c r="H364" i="5"/>
  <c r="H365" i="5"/>
  <c r="I365" i="5"/>
  <c r="E365" i="5"/>
  <c r="G365" i="5"/>
  <c r="J365" i="5"/>
  <c r="R365" i="5"/>
  <c r="F365" i="5"/>
  <c r="R367" i="5"/>
  <c r="E367" i="5"/>
  <c r="F367" i="5"/>
  <c r="G367" i="5"/>
  <c r="I367" i="5"/>
  <c r="J367" i="5"/>
  <c r="H367" i="5"/>
  <c r="R368" i="5"/>
  <c r="E368" i="5"/>
  <c r="J368" i="5"/>
  <c r="T368" i="5" s="1"/>
  <c r="G368" i="5"/>
  <c r="F368" i="5"/>
  <c r="I368" i="5"/>
  <c r="H368" i="5"/>
  <c r="H369" i="5"/>
  <c r="J369" i="5"/>
  <c r="E369" i="5"/>
  <c r="F369" i="5"/>
  <c r="I369" i="5"/>
  <c r="G369" i="5"/>
  <c r="R369" i="5"/>
  <c r="F370" i="5"/>
  <c r="R370" i="5"/>
  <c r="I370" i="5"/>
  <c r="H370" i="5"/>
  <c r="G370" i="5"/>
  <c r="J370" i="5"/>
  <c r="E370" i="5"/>
  <c r="F371" i="5"/>
  <c r="I371" i="5"/>
  <c r="E371" i="5"/>
  <c r="J371" i="5"/>
  <c r="H371" i="5"/>
  <c r="G371" i="5"/>
  <c r="R371" i="5"/>
  <c r="E372" i="5"/>
  <c r="H372" i="5"/>
  <c r="R372" i="5"/>
  <c r="I372" i="5"/>
  <c r="G372" i="5"/>
  <c r="F372" i="5"/>
  <c r="J372" i="5"/>
  <c r="I373" i="5"/>
  <c r="J373" i="5"/>
  <c r="E373" i="5"/>
  <c r="F373" i="5"/>
  <c r="H373" i="5"/>
  <c r="G373" i="5"/>
  <c r="R373" i="5"/>
  <c r="R374" i="5"/>
  <c r="F374" i="5"/>
  <c r="I374" i="5"/>
  <c r="H374" i="5"/>
  <c r="G374" i="5"/>
  <c r="E374" i="5"/>
  <c r="J374" i="5"/>
  <c r="H375" i="5"/>
  <c r="F375" i="5"/>
  <c r="G375" i="5"/>
  <c r="I375" i="5"/>
  <c r="R375" i="5"/>
  <c r="J375" i="5"/>
  <c r="E375" i="5"/>
  <c r="R376" i="5"/>
  <c r="I376" i="5"/>
  <c r="H376" i="5"/>
  <c r="F376" i="5"/>
  <c r="E376" i="5"/>
  <c r="J376" i="5"/>
  <c r="G376" i="5"/>
  <c r="E377" i="5"/>
  <c r="R377" i="5"/>
  <c r="G377" i="5"/>
  <c r="J377" i="5"/>
  <c r="F377" i="5"/>
  <c r="I377" i="5"/>
  <c r="H377" i="5"/>
  <c r="I378" i="5"/>
  <c r="F378" i="5"/>
  <c r="H378" i="5"/>
  <c r="E378" i="5"/>
  <c r="R378" i="5"/>
  <c r="G378" i="5"/>
  <c r="J378" i="5"/>
  <c r="I379" i="5"/>
  <c r="G379" i="5"/>
  <c r="H379" i="5"/>
  <c r="F379" i="5"/>
  <c r="J379" i="5"/>
  <c r="E379" i="5"/>
  <c r="R379" i="5"/>
  <c r="I380" i="5"/>
  <c r="J380" i="5"/>
  <c r="F380" i="5"/>
  <c r="H380" i="5"/>
  <c r="E380" i="5"/>
  <c r="G380" i="5"/>
  <c r="R380" i="5"/>
  <c r="R381" i="5"/>
  <c r="H381" i="5"/>
  <c r="E381" i="5"/>
  <c r="G381" i="5"/>
  <c r="J381" i="5"/>
  <c r="I381" i="5"/>
  <c r="F381" i="5"/>
  <c r="R382" i="5"/>
  <c r="G382" i="5"/>
  <c r="J382" i="5"/>
  <c r="H382" i="5"/>
  <c r="E382" i="5"/>
  <c r="I382" i="5"/>
  <c r="F382" i="5"/>
  <c r="R383" i="5"/>
  <c r="F383" i="5"/>
  <c r="E383" i="5"/>
  <c r="J383" i="5"/>
  <c r="H383" i="5"/>
  <c r="I383" i="5"/>
  <c r="G383" i="5"/>
  <c r="E384" i="5"/>
  <c r="R384" i="5"/>
  <c r="I384" i="5"/>
  <c r="F384" i="5"/>
  <c r="G384" i="5"/>
  <c r="J384" i="5"/>
  <c r="H384" i="5"/>
  <c r="E385" i="5"/>
  <c r="H385" i="5"/>
  <c r="J385" i="5"/>
  <c r="F385" i="5"/>
  <c r="I385" i="5"/>
  <c r="R385" i="5"/>
  <c r="G385" i="5"/>
  <c r="H386" i="5"/>
  <c r="F386" i="5"/>
  <c r="E386" i="5"/>
  <c r="I386" i="5"/>
  <c r="R386" i="5"/>
  <c r="J386" i="5"/>
  <c r="G386" i="5"/>
  <c r="H389" i="5"/>
  <c r="E389" i="5"/>
  <c r="F389" i="5"/>
  <c r="R389" i="5"/>
  <c r="I389" i="5"/>
  <c r="J389" i="5"/>
  <c r="G389" i="5"/>
  <c r="F391" i="5"/>
  <c r="G391" i="5"/>
  <c r="H391" i="5"/>
  <c r="R391" i="5"/>
  <c r="J391" i="5"/>
  <c r="I391" i="5"/>
  <c r="E391" i="5"/>
  <c r="H392" i="5"/>
  <c r="E392" i="5"/>
  <c r="J392" i="5"/>
  <c r="G392" i="5"/>
  <c r="R392" i="5"/>
  <c r="F392" i="5"/>
  <c r="I392" i="5"/>
  <c r="J394" i="5"/>
  <c r="E394" i="5"/>
  <c r="I394" i="5"/>
  <c r="F394" i="5"/>
  <c r="H394" i="5"/>
  <c r="R394" i="5"/>
  <c r="G394" i="5"/>
  <c r="R395" i="5"/>
  <c r="E395" i="5"/>
  <c r="I395" i="5"/>
  <c r="F395" i="5"/>
  <c r="J395" i="5"/>
  <c r="T395" i="5" s="1"/>
  <c r="H395" i="5"/>
  <c r="G395" i="5"/>
  <c r="G397" i="5"/>
  <c r="I397" i="5"/>
  <c r="R397" i="5"/>
  <c r="H397" i="5"/>
  <c r="J397" i="5"/>
  <c r="T397" i="5" s="1"/>
  <c r="E397" i="5"/>
  <c r="F397" i="5"/>
  <c r="F399" i="5"/>
  <c r="H399" i="5"/>
  <c r="E399" i="5"/>
  <c r="R399" i="5"/>
  <c r="G399" i="5"/>
  <c r="J399" i="5"/>
  <c r="I399" i="5"/>
  <c r="F400" i="5"/>
  <c r="H400" i="5"/>
  <c r="J400" i="5"/>
  <c r="E400" i="5"/>
  <c r="G400" i="5"/>
  <c r="I400" i="5"/>
  <c r="R400" i="5"/>
  <c r="J402" i="5"/>
  <c r="G402" i="5"/>
  <c r="F402" i="5"/>
  <c r="R402" i="5"/>
  <c r="E402" i="5"/>
  <c r="H402" i="5"/>
  <c r="I402" i="5"/>
  <c r="G403" i="5"/>
  <c r="I403" i="5"/>
  <c r="F403" i="5"/>
  <c r="E403" i="5"/>
  <c r="J403" i="5"/>
  <c r="H403" i="5"/>
  <c r="R403" i="5"/>
  <c r="J404" i="5"/>
  <c r="G404" i="5"/>
  <c r="I404" i="5"/>
  <c r="H404" i="5"/>
  <c r="R404" i="5"/>
  <c r="E404" i="5"/>
  <c r="F404" i="5"/>
  <c r="I405" i="5"/>
  <c r="E405" i="5"/>
  <c r="G405" i="5"/>
  <c r="F405" i="5"/>
  <c r="J405" i="5"/>
  <c r="R405" i="5"/>
  <c r="H405" i="5"/>
  <c r="I406" i="5"/>
  <c r="F406" i="5"/>
  <c r="G406" i="5"/>
  <c r="H406" i="5"/>
  <c r="E406" i="5"/>
  <c r="R406" i="5"/>
  <c r="J406" i="5"/>
  <c r="R407" i="5"/>
  <c r="E407" i="5"/>
  <c r="G407" i="5"/>
  <c r="I407" i="5"/>
  <c r="J407" i="5"/>
  <c r="T407" i="5" s="1"/>
  <c r="F407" i="5"/>
  <c r="H407" i="5"/>
  <c r="I408" i="5"/>
  <c r="E408" i="5"/>
  <c r="R408" i="5"/>
  <c r="H408" i="5"/>
  <c r="J408" i="5"/>
  <c r="T408" i="5" s="1"/>
  <c r="F408" i="5"/>
  <c r="G408" i="5"/>
  <c r="H410" i="5"/>
  <c r="G410" i="5"/>
  <c r="R410" i="5"/>
  <c r="J410" i="5"/>
  <c r="F410" i="5"/>
  <c r="I410" i="5"/>
  <c r="E410" i="5"/>
  <c r="F411" i="5"/>
  <c r="J411" i="5"/>
  <c r="I411" i="5"/>
  <c r="H411" i="5"/>
  <c r="R411" i="5"/>
  <c r="G411" i="5"/>
  <c r="E411" i="5"/>
  <c r="F412" i="5"/>
  <c r="J412" i="5"/>
  <c r="H412" i="5"/>
  <c r="R412" i="5"/>
  <c r="E412" i="5"/>
  <c r="I412" i="5"/>
  <c r="G412" i="5"/>
  <c r="I413" i="5"/>
  <c r="J413" i="5"/>
  <c r="F413" i="5"/>
  <c r="H413" i="5"/>
  <c r="R413" i="5"/>
  <c r="G413" i="5"/>
  <c r="E413" i="5"/>
  <c r="H414" i="5"/>
  <c r="F414" i="5"/>
  <c r="E414" i="5"/>
  <c r="J414" i="5"/>
  <c r="G414" i="5"/>
  <c r="I414" i="5"/>
  <c r="R414" i="5"/>
  <c r="H416" i="5"/>
  <c r="J416" i="5"/>
  <c r="T416" i="5" s="1"/>
  <c r="R416" i="5"/>
  <c r="F416" i="5"/>
  <c r="G416" i="5"/>
  <c r="I416" i="5"/>
  <c r="E416" i="5"/>
  <c r="J417" i="5"/>
  <c r="F417" i="5"/>
  <c r="I417" i="5"/>
  <c r="H417" i="5"/>
  <c r="G417" i="5"/>
  <c r="E417" i="5"/>
  <c r="R417" i="5"/>
  <c r="J418" i="5"/>
  <c r="E418" i="5"/>
  <c r="F418" i="5"/>
  <c r="I418" i="5"/>
  <c r="G418" i="5"/>
  <c r="H418" i="5"/>
  <c r="R418" i="5"/>
  <c r="G419" i="5"/>
  <c r="E419" i="5"/>
  <c r="H419" i="5"/>
  <c r="F419" i="5"/>
  <c r="I419" i="5"/>
  <c r="R419" i="5"/>
  <c r="J419" i="5"/>
  <c r="E420" i="5"/>
  <c r="H420" i="5"/>
  <c r="I420" i="5"/>
  <c r="F420" i="5"/>
  <c r="G420" i="5"/>
  <c r="J420" i="5"/>
  <c r="R420" i="5"/>
  <c r="E421" i="5"/>
  <c r="J421" i="5"/>
  <c r="G421" i="5"/>
  <c r="H421" i="5"/>
  <c r="R421" i="5"/>
  <c r="F421" i="5"/>
  <c r="I421" i="5"/>
  <c r="J422" i="5"/>
  <c r="I422" i="5"/>
  <c r="H422" i="5"/>
  <c r="G422" i="5"/>
  <c r="E422" i="5"/>
  <c r="R422" i="5"/>
  <c r="F422" i="5"/>
  <c r="J423" i="5"/>
  <c r="R423" i="5"/>
  <c r="G423" i="5"/>
  <c r="H423" i="5"/>
  <c r="F423" i="5"/>
  <c r="I423" i="5"/>
  <c r="E423" i="5"/>
  <c r="J424" i="5"/>
  <c r="E424" i="5"/>
  <c r="F424" i="5"/>
  <c r="H424" i="5"/>
  <c r="G424" i="5"/>
  <c r="R424" i="5"/>
  <c r="I424" i="5"/>
  <c r="E426" i="5"/>
  <c r="I426" i="5"/>
  <c r="G426" i="5"/>
  <c r="J426" i="5"/>
  <c r="H426" i="5"/>
  <c r="R426" i="5"/>
  <c r="F426" i="5"/>
  <c r="J427" i="5"/>
  <c r="G427" i="5"/>
  <c r="I427" i="5"/>
  <c r="F427" i="5"/>
  <c r="R427" i="5"/>
  <c r="H427" i="5"/>
  <c r="E427" i="5"/>
  <c r="H428" i="5"/>
  <c r="G428" i="5"/>
  <c r="J428" i="5"/>
  <c r="I428" i="5"/>
  <c r="R428" i="5"/>
  <c r="E428" i="5"/>
  <c r="F428" i="5"/>
  <c r="G429" i="5"/>
  <c r="R429" i="5"/>
  <c r="I429" i="5"/>
  <c r="J429" i="5"/>
  <c r="T429" i="5" s="1"/>
  <c r="H429" i="5"/>
  <c r="F429" i="5"/>
  <c r="E429" i="5"/>
  <c r="H430" i="5"/>
  <c r="I430" i="5"/>
  <c r="J430" i="5"/>
  <c r="R430" i="5"/>
  <c r="E430" i="5"/>
  <c r="G430" i="5"/>
  <c r="F430" i="5"/>
  <c r="J431" i="5"/>
  <c r="H431" i="5"/>
  <c r="I431" i="5"/>
  <c r="R431" i="5"/>
  <c r="E431" i="5"/>
  <c r="G431" i="5"/>
  <c r="F431" i="5"/>
  <c r="R432" i="5"/>
  <c r="J432" i="5"/>
  <c r="H432" i="5"/>
  <c r="E432" i="5"/>
  <c r="I432" i="5"/>
  <c r="F432" i="5"/>
  <c r="G432" i="5"/>
  <c r="F433" i="5"/>
  <c r="G433" i="5"/>
  <c r="H433" i="5"/>
  <c r="J433" i="5"/>
  <c r="I433" i="5"/>
  <c r="R433" i="5"/>
  <c r="E433" i="5"/>
  <c r="F435" i="5"/>
  <c r="J435" i="5"/>
  <c r="R435" i="5"/>
  <c r="H435" i="5"/>
  <c r="E435" i="5"/>
  <c r="G435" i="5"/>
  <c r="I435" i="5"/>
  <c r="J437" i="5"/>
  <c r="H437" i="5"/>
  <c r="F437" i="5"/>
  <c r="R437" i="5"/>
  <c r="I437" i="5"/>
  <c r="G437" i="5"/>
  <c r="E437" i="5"/>
  <c r="E439" i="5"/>
  <c r="I439" i="5"/>
  <c r="F439" i="5"/>
  <c r="R439" i="5"/>
  <c r="H439" i="5"/>
  <c r="J439" i="5"/>
  <c r="G439" i="5"/>
  <c r="E440" i="5"/>
  <c r="H440" i="5"/>
  <c r="J440" i="5"/>
  <c r="R440" i="5"/>
  <c r="I440" i="5"/>
  <c r="F440" i="5"/>
  <c r="G440" i="5"/>
  <c r="I441" i="5"/>
  <c r="J441" i="5"/>
  <c r="E441" i="5"/>
  <c r="F441" i="5"/>
  <c r="R441" i="5"/>
  <c r="G441" i="5"/>
  <c r="H441" i="5"/>
  <c r="E442" i="5"/>
  <c r="J442" i="5"/>
  <c r="T442" i="5" s="1"/>
  <c r="H442" i="5"/>
  <c r="I442" i="5"/>
  <c r="F442" i="5"/>
  <c r="R442" i="5"/>
  <c r="G442" i="5"/>
  <c r="G443" i="5"/>
  <c r="J443" i="5"/>
  <c r="T443" i="5" s="1"/>
  <c r="I443" i="5"/>
  <c r="R443" i="5"/>
  <c r="F443" i="5"/>
  <c r="E443" i="5"/>
  <c r="H443" i="5"/>
  <c r="E444" i="5"/>
  <c r="J444" i="5"/>
  <c r="T444" i="5" s="1"/>
  <c r="I444" i="5"/>
  <c r="H444" i="5"/>
  <c r="R444" i="5"/>
  <c r="G444" i="5"/>
  <c r="F444" i="5"/>
  <c r="J445" i="5"/>
  <c r="T445" i="5" s="1"/>
  <c r="I445" i="5"/>
  <c r="H445" i="5"/>
  <c r="R445" i="5"/>
  <c r="E445" i="5"/>
  <c r="G445" i="5"/>
  <c r="F445" i="5"/>
  <c r="H446" i="5"/>
  <c r="J446" i="5"/>
  <c r="I446" i="5"/>
  <c r="E446" i="5"/>
  <c r="G446" i="5"/>
  <c r="R446" i="5"/>
  <c r="F446" i="5"/>
  <c r="F447" i="5"/>
  <c r="E447" i="5"/>
  <c r="J447" i="5"/>
  <c r="R447" i="5"/>
  <c r="H447" i="5"/>
  <c r="I447" i="5"/>
  <c r="G447" i="5"/>
  <c r="F448" i="5"/>
  <c r="E448" i="5"/>
  <c r="J448" i="5"/>
  <c r="R448" i="5"/>
  <c r="H448" i="5"/>
  <c r="G448" i="5"/>
  <c r="I448" i="5"/>
  <c r="H450" i="5"/>
  <c r="F450" i="5"/>
  <c r="R450" i="5"/>
  <c r="I450" i="5"/>
  <c r="J450" i="5"/>
  <c r="T450" i="5" s="1"/>
  <c r="E450" i="5"/>
  <c r="G450" i="5"/>
  <c r="G451" i="5"/>
  <c r="J451" i="5"/>
  <c r="T451" i="5" s="1"/>
  <c r="F451" i="5"/>
  <c r="H451" i="5"/>
  <c r="E451" i="5"/>
  <c r="R451" i="5"/>
  <c r="I451" i="5"/>
  <c r="G452" i="5"/>
  <c r="J452" i="5"/>
  <c r="T452" i="5" s="1"/>
  <c r="H452" i="5"/>
  <c r="F452" i="5"/>
  <c r="R452" i="5"/>
  <c r="I452" i="5"/>
  <c r="E452" i="5"/>
  <c r="F453" i="5"/>
  <c r="J453" i="5"/>
  <c r="H453" i="5"/>
  <c r="I453" i="5"/>
  <c r="G453" i="5"/>
  <c r="E453" i="5"/>
  <c r="R453" i="5"/>
  <c r="F454" i="5"/>
  <c r="H454" i="5"/>
  <c r="J454" i="5"/>
  <c r="G454" i="5"/>
  <c r="I454" i="5"/>
  <c r="R454" i="5"/>
  <c r="E454" i="5"/>
  <c r="G455" i="5"/>
  <c r="R455" i="5"/>
  <c r="F455" i="5"/>
  <c r="E455" i="5"/>
  <c r="J455" i="5"/>
  <c r="H455" i="5"/>
  <c r="I455" i="5"/>
  <c r="J456" i="5"/>
  <c r="E456" i="5"/>
  <c r="H456" i="5"/>
  <c r="F456" i="5"/>
  <c r="R456" i="5"/>
  <c r="G456" i="5"/>
  <c r="I456" i="5"/>
  <c r="F457" i="5"/>
  <c r="H457" i="5"/>
  <c r="R457" i="5"/>
  <c r="J457" i="5"/>
  <c r="E457" i="5"/>
  <c r="G457" i="5"/>
  <c r="I457" i="5"/>
  <c r="H458" i="5"/>
  <c r="F458" i="5"/>
  <c r="G458" i="5"/>
  <c r="R458" i="5"/>
  <c r="J458" i="5"/>
  <c r="I458" i="5"/>
  <c r="E458" i="5"/>
  <c r="E459" i="5"/>
  <c r="F459" i="5"/>
  <c r="J459" i="5"/>
  <c r="H459" i="5"/>
  <c r="G459" i="5"/>
  <c r="R459" i="5"/>
  <c r="I459" i="5"/>
  <c r="J460" i="5"/>
  <c r="T460" i="5" s="1"/>
  <c r="H460" i="5"/>
  <c r="R460" i="5"/>
  <c r="I460" i="5"/>
  <c r="E460" i="5"/>
  <c r="F460" i="5"/>
  <c r="G460" i="5"/>
  <c r="R461" i="5"/>
  <c r="G461" i="5"/>
  <c r="F461" i="5"/>
  <c r="J461" i="5"/>
  <c r="T461" i="5" s="1"/>
  <c r="E461" i="5"/>
  <c r="I461" i="5"/>
  <c r="H461" i="5"/>
  <c r="G462" i="5"/>
  <c r="F462" i="5"/>
  <c r="E462" i="5"/>
  <c r="R462" i="5"/>
  <c r="J462" i="5"/>
  <c r="T462" i="5" s="1"/>
  <c r="I462" i="5"/>
  <c r="H462" i="5"/>
  <c r="J463" i="5"/>
  <c r="T463" i="5" s="1"/>
  <c r="R463" i="5"/>
  <c r="H463" i="5"/>
  <c r="G463" i="5"/>
  <c r="F463" i="5"/>
  <c r="E463" i="5"/>
  <c r="I463" i="5"/>
  <c r="J464" i="5"/>
  <c r="T464" i="5" s="1"/>
  <c r="H464" i="5"/>
  <c r="E464" i="5"/>
  <c r="I464" i="5"/>
  <c r="G464" i="5"/>
  <c r="R464" i="5"/>
  <c r="F464" i="5"/>
  <c r="G466" i="5"/>
  <c r="R466" i="5"/>
  <c r="H466" i="5"/>
  <c r="J466" i="5"/>
  <c r="F466" i="5"/>
  <c r="E466" i="5"/>
  <c r="I466" i="5"/>
  <c r="E467" i="5"/>
  <c r="G467" i="5"/>
  <c r="R467" i="5"/>
  <c r="H467" i="5"/>
  <c r="I467" i="5"/>
  <c r="F467" i="5"/>
  <c r="J467" i="5"/>
  <c r="E468" i="5"/>
  <c r="F468" i="5"/>
  <c r="J468" i="5"/>
  <c r="G468" i="5"/>
  <c r="R468" i="5"/>
  <c r="H468" i="5"/>
  <c r="I468" i="5"/>
  <c r="J469" i="5"/>
  <c r="T469" i="5" s="1"/>
  <c r="F469" i="5"/>
  <c r="H469" i="5"/>
  <c r="R469" i="5"/>
  <c r="G469" i="5"/>
  <c r="E469" i="5"/>
  <c r="I469" i="5"/>
  <c r="G471" i="5"/>
  <c r="I471" i="5"/>
  <c r="J471" i="5"/>
  <c r="T471" i="5" s="1"/>
  <c r="E471" i="5"/>
  <c r="R471" i="5"/>
  <c r="F471" i="5"/>
  <c r="H471" i="5"/>
  <c r="I472" i="5"/>
  <c r="R472" i="5"/>
  <c r="F472" i="5"/>
  <c r="E472" i="5"/>
  <c r="H472" i="5"/>
  <c r="J472" i="5"/>
  <c r="T472" i="5" s="1"/>
  <c r="G472" i="5"/>
  <c r="I473" i="5"/>
  <c r="R473" i="5"/>
  <c r="E473" i="5"/>
  <c r="F473" i="5"/>
  <c r="H473" i="5"/>
  <c r="J473" i="5"/>
  <c r="G473" i="5"/>
  <c r="F474" i="5"/>
  <c r="G474" i="5"/>
  <c r="R474" i="5"/>
  <c r="J474" i="5"/>
  <c r="E474" i="5"/>
  <c r="I474" i="5"/>
  <c r="H474" i="5"/>
  <c r="E475" i="5"/>
  <c r="R475" i="5"/>
  <c r="H475" i="5"/>
  <c r="I475" i="5"/>
  <c r="F475" i="5"/>
  <c r="G475" i="5"/>
  <c r="J475" i="5"/>
  <c r="R477" i="5"/>
  <c r="G477" i="5"/>
  <c r="I477" i="5"/>
  <c r="H477" i="5"/>
  <c r="F477" i="5"/>
  <c r="E477" i="5"/>
  <c r="J477" i="5"/>
  <c r="E478" i="5"/>
  <c r="F478" i="5"/>
  <c r="I478" i="5"/>
  <c r="H478" i="5"/>
  <c r="G478" i="5"/>
  <c r="R478" i="5"/>
  <c r="J478" i="5"/>
  <c r="I479" i="5"/>
  <c r="J479" i="5"/>
  <c r="E479" i="5"/>
  <c r="R479" i="5"/>
  <c r="H479" i="5"/>
  <c r="G479" i="5"/>
  <c r="F479" i="5"/>
  <c r="F480" i="5"/>
  <c r="G480" i="5"/>
  <c r="I480" i="5"/>
  <c r="R480" i="5"/>
  <c r="H480" i="5"/>
  <c r="E480" i="5"/>
  <c r="J480" i="5"/>
  <c r="E482" i="5"/>
  <c r="R482" i="5"/>
  <c r="G482" i="5"/>
  <c r="J482" i="5"/>
  <c r="T482" i="5" s="1"/>
  <c r="H482" i="5"/>
  <c r="F482" i="5"/>
  <c r="I482" i="5"/>
  <c r="F483" i="5"/>
  <c r="R483" i="5"/>
  <c r="I483" i="5"/>
  <c r="H483" i="5"/>
  <c r="G483" i="5"/>
  <c r="J483" i="5"/>
  <c r="T483" i="5" s="1"/>
  <c r="E483" i="5"/>
  <c r="F484" i="5"/>
  <c r="E484" i="5"/>
  <c r="J484" i="5"/>
  <c r="I484" i="5"/>
  <c r="H484" i="5"/>
  <c r="R484" i="5"/>
  <c r="G484" i="5"/>
  <c r="I485" i="5"/>
  <c r="H485" i="5"/>
  <c r="G485" i="5"/>
  <c r="R485" i="5"/>
  <c r="E485" i="5"/>
  <c r="F485" i="5"/>
  <c r="J485" i="5"/>
  <c r="F487" i="5"/>
  <c r="R487" i="5"/>
  <c r="I487" i="5"/>
  <c r="H487" i="5"/>
  <c r="J487" i="5"/>
  <c r="G487" i="5"/>
  <c r="E487" i="5"/>
  <c r="R490" i="5"/>
  <c r="J490" i="5"/>
  <c r="F490" i="5"/>
  <c r="H490" i="5"/>
  <c r="G490" i="5"/>
  <c r="E490" i="5"/>
  <c r="I490" i="5"/>
  <c r="F491" i="5"/>
  <c r="E491" i="5"/>
  <c r="R491" i="5"/>
  <c r="J491" i="5"/>
  <c r="G491" i="5"/>
  <c r="I491" i="5"/>
  <c r="H491" i="5"/>
  <c r="I492" i="5"/>
  <c r="H492" i="5"/>
  <c r="G492" i="5"/>
  <c r="F492" i="5"/>
  <c r="E492" i="5"/>
  <c r="J492" i="5"/>
  <c r="R492" i="5"/>
  <c r="J493" i="5"/>
  <c r="F493" i="5"/>
  <c r="I493" i="5"/>
  <c r="H493" i="5"/>
  <c r="G493" i="5"/>
  <c r="R493" i="5"/>
  <c r="E493" i="5"/>
  <c r="R494" i="5"/>
  <c r="H494" i="5"/>
  <c r="E494" i="5"/>
  <c r="I494" i="5"/>
  <c r="G494" i="5"/>
  <c r="F494" i="5"/>
  <c r="J494" i="5"/>
  <c r="I495" i="5"/>
  <c r="J495" i="5"/>
  <c r="R495" i="5"/>
  <c r="E495" i="5"/>
  <c r="F495" i="5"/>
  <c r="G495" i="5"/>
  <c r="H495" i="5"/>
  <c r="E496" i="5"/>
  <c r="G496" i="5"/>
  <c r="I496" i="5"/>
  <c r="H496" i="5"/>
  <c r="R496" i="5"/>
  <c r="J496" i="5"/>
  <c r="F496" i="5"/>
  <c r="G497" i="5"/>
  <c r="H497" i="5"/>
  <c r="I497" i="5"/>
  <c r="J497" i="5"/>
  <c r="E497" i="5"/>
  <c r="R497" i="5"/>
  <c r="F497" i="5"/>
  <c r="E498" i="5"/>
  <c r="I498" i="5"/>
  <c r="J498" i="5"/>
  <c r="R498" i="5"/>
  <c r="F498" i="5"/>
  <c r="G498" i="5"/>
  <c r="H498" i="5"/>
  <c r="I500" i="5"/>
  <c r="F500" i="5"/>
  <c r="R500" i="5"/>
  <c r="G500" i="5"/>
  <c r="J500" i="5"/>
  <c r="H500" i="5"/>
  <c r="E500" i="5"/>
  <c r="E501" i="5"/>
  <c r="G501" i="5"/>
  <c r="J501" i="5"/>
  <c r="H501" i="5"/>
  <c r="F501" i="5"/>
  <c r="R501" i="5"/>
  <c r="I501" i="5"/>
  <c r="I503" i="5"/>
  <c r="R503" i="5"/>
  <c r="J503" i="5"/>
  <c r="G503" i="5"/>
  <c r="F503" i="5"/>
  <c r="H503" i="5"/>
  <c r="E503" i="5"/>
  <c r="R504" i="5"/>
  <c r="J504" i="5"/>
  <c r="I504" i="5"/>
  <c r="G504" i="5"/>
  <c r="H504" i="5"/>
  <c r="F504" i="5"/>
  <c r="E504" i="5"/>
  <c r="G506" i="5"/>
  <c r="E506" i="5"/>
  <c r="R506" i="5"/>
  <c r="J506" i="5"/>
  <c r="F506" i="5"/>
  <c r="I506" i="5"/>
  <c r="H506" i="5"/>
  <c r="H507" i="5"/>
  <c r="I507" i="5"/>
  <c r="J507" i="5"/>
  <c r="F507" i="5"/>
  <c r="E507" i="5"/>
  <c r="G507" i="5"/>
  <c r="R507" i="5"/>
  <c r="F508" i="5"/>
  <c r="H508" i="5"/>
  <c r="E508" i="5"/>
  <c r="R508" i="5"/>
  <c r="J508" i="5"/>
  <c r="G508" i="5"/>
  <c r="I508" i="5"/>
  <c r="J509" i="5"/>
  <c r="F509" i="5"/>
  <c r="G509" i="5"/>
  <c r="H509" i="5"/>
  <c r="R509" i="5"/>
  <c r="I509" i="5"/>
  <c r="E509" i="5"/>
  <c r="H510" i="5"/>
  <c r="E510" i="5"/>
  <c r="F510" i="5"/>
  <c r="I510" i="5"/>
  <c r="J510" i="5"/>
  <c r="R510" i="5"/>
  <c r="G510" i="5"/>
  <c r="J511" i="5"/>
  <c r="H511" i="5"/>
  <c r="R511" i="5"/>
  <c r="F511" i="5"/>
  <c r="G511" i="5"/>
  <c r="I511" i="5"/>
  <c r="E511" i="5"/>
  <c r="I512" i="5"/>
  <c r="E512" i="5"/>
  <c r="G512" i="5"/>
  <c r="H512" i="5"/>
  <c r="F512" i="5"/>
  <c r="J512" i="5"/>
  <c r="R512" i="5"/>
  <c r="E513" i="5"/>
  <c r="J513" i="5"/>
  <c r="F513" i="5"/>
  <c r="G513" i="5"/>
  <c r="I513" i="5"/>
  <c r="H513" i="5"/>
  <c r="R513" i="5"/>
  <c r="J515" i="5"/>
  <c r="G515" i="5"/>
  <c r="H515" i="5"/>
  <c r="F515" i="5"/>
  <c r="I515" i="5"/>
  <c r="E515" i="5"/>
  <c r="R515" i="5"/>
  <c r="I516" i="5"/>
  <c r="F516" i="5"/>
  <c r="J516" i="5"/>
  <c r="R516" i="5"/>
  <c r="H516" i="5"/>
  <c r="E516" i="5"/>
  <c r="G516" i="5"/>
  <c r="R517" i="5"/>
  <c r="G517" i="5"/>
  <c r="E517" i="5"/>
  <c r="F517" i="5"/>
  <c r="J517" i="5"/>
  <c r="H517" i="5"/>
  <c r="I517" i="5"/>
  <c r="E518" i="5"/>
  <c r="I518" i="5"/>
  <c r="G518" i="5"/>
  <c r="H518" i="5"/>
  <c r="F518" i="5"/>
  <c r="R518" i="5"/>
  <c r="J518" i="5"/>
  <c r="T518" i="5" s="1"/>
  <c r="R519" i="5"/>
  <c r="F519" i="5"/>
  <c r="H519" i="5"/>
  <c r="E519" i="5"/>
  <c r="I519" i="5"/>
  <c r="G519" i="5"/>
  <c r="J519" i="5"/>
  <c r="T519" i="5" s="1"/>
  <c r="H520" i="5"/>
  <c r="J520" i="5"/>
  <c r="R520" i="5"/>
  <c r="F520" i="5"/>
  <c r="E520" i="5"/>
  <c r="I520" i="5"/>
  <c r="G520" i="5"/>
  <c r="J522" i="5"/>
  <c r="E522" i="5"/>
  <c r="G522" i="5"/>
  <c r="I522" i="5"/>
  <c r="R522" i="5"/>
  <c r="H522" i="5"/>
  <c r="F522" i="5"/>
  <c r="J523" i="5"/>
  <c r="G523" i="5"/>
  <c r="I523" i="5"/>
  <c r="R523" i="5"/>
  <c r="F523" i="5"/>
  <c r="H523" i="5"/>
  <c r="E523" i="5"/>
  <c r="E524" i="5"/>
  <c r="H524" i="5"/>
  <c r="J524" i="5"/>
  <c r="I524" i="5"/>
  <c r="G524" i="5"/>
  <c r="R524" i="5"/>
  <c r="F524" i="5"/>
  <c r="E525" i="5"/>
  <c r="I525" i="5"/>
  <c r="R525" i="5"/>
  <c r="H525" i="5"/>
  <c r="F525" i="5"/>
  <c r="G525" i="5"/>
  <c r="J525" i="5"/>
  <c r="J526" i="5"/>
  <c r="F526" i="5"/>
  <c r="R526" i="5"/>
  <c r="H526" i="5"/>
  <c r="E526" i="5"/>
  <c r="G526" i="5"/>
  <c r="I526" i="5"/>
  <c r="H528" i="5"/>
  <c r="F528" i="5"/>
  <c r="R528" i="5"/>
  <c r="J528" i="5"/>
  <c r="G528" i="5"/>
  <c r="I528" i="5"/>
  <c r="E528" i="5"/>
  <c r="H530" i="5"/>
  <c r="J530" i="5"/>
  <c r="I530" i="5"/>
  <c r="G530" i="5"/>
  <c r="F530" i="5"/>
  <c r="R530" i="5"/>
  <c r="E530" i="5"/>
  <c r="R531" i="5"/>
  <c r="J531" i="5"/>
  <c r="I531" i="5"/>
  <c r="G531" i="5"/>
  <c r="H531" i="5"/>
  <c r="F531" i="5"/>
  <c r="E531" i="5"/>
  <c r="R532" i="5"/>
  <c r="F532" i="5"/>
  <c r="J532" i="5"/>
  <c r="I532" i="5"/>
  <c r="H532" i="5"/>
  <c r="G532" i="5"/>
  <c r="E532" i="5"/>
  <c r="R533" i="5"/>
  <c r="H533" i="5"/>
  <c r="G533" i="5"/>
  <c r="F533" i="5"/>
  <c r="J533" i="5"/>
  <c r="E533" i="5"/>
  <c r="I533" i="5"/>
  <c r="H535" i="5"/>
  <c r="G535" i="5"/>
  <c r="F535" i="5"/>
  <c r="R535" i="5"/>
  <c r="J535" i="5"/>
  <c r="I535" i="5"/>
  <c r="E535" i="5"/>
  <c r="G536" i="5"/>
  <c r="R536" i="5"/>
  <c r="F536" i="5"/>
  <c r="H536" i="5"/>
  <c r="J536" i="5"/>
  <c r="T536" i="5" s="1"/>
  <c r="I536" i="5"/>
  <c r="E536" i="5"/>
  <c r="G537" i="5"/>
  <c r="R537" i="5"/>
  <c r="J537" i="5"/>
  <c r="F537" i="5"/>
  <c r="H537" i="5"/>
  <c r="E537" i="5"/>
  <c r="I537" i="5"/>
  <c r="I538" i="5"/>
  <c r="G538" i="5"/>
  <c r="J538" i="5"/>
  <c r="E538" i="5"/>
  <c r="F538" i="5"/>
  <c r="H538" i="5"/>
  <c r="R538" i="5"/>
  <c r="I539" i="5"/>
  <c r="H539" i="5"/>
  <c r="E539" i="5"/>
  <c r="F539" i="5"/>
  <c r="G539" i="5"/>
  <c r="J539" i="5"/>
  <c r="T539" i="5" s="1"/>
  <c r="R539" i="5"/>
  <c r="G540" i="5"/>
  <c r="H540" i="5"/>
  <c r="I540" i="5"/>
  <c r="F540" i="5"/>
  <c r="J540" i="5"/>
  <c r="T540" i="5" s="1"/>
  <c r="E540" i="5"/>
  <c r="R540" i="5"/>
  <c r="R541" i="5"/>
  <c r="H541" i="5"/>
  <c r="J541" i="5"/>
  <c r="F541" i="5"/>
  <c r="E541" i="5"/>
  <c r="G541" i="5"/>
  <c r="I541" i="5"/>
  <c r="J542" i="5"/>
  <c r="R542" i="5"/>
  <c r="E542" i="5"/>
  <c r="F542" i="5"/>
  <c r="G542" i="5"/>
  <c r="H542" i="5"/>
  <c r="I542" i="5"/>
  <c r="F543" i="5"/>
  <c r="J543" i="5"/>
  <c r="I543" i="5"/>
  <c r="H543" i="5"/>
  <c r="G543" i="5"/>
  <c r="R543" i="5"/>
  <c r="E543" i="5"/>
  <c r="I544" i="5"/>
  <c r="H544" i="5"/>
  <c r="F544" i="5"/>
  <c r="R544" i="5"/>
  <c r="G544" i="5"/>
  <c r="J544" i="5"/>
  <c r="E544" i="5"/>
  <c r="I546" i="5"/>
  <c r="G546" i="5"/>
  <c r="E546" i="5"/>
  <c r="F546" i="5"/>
  <c r="J546" i="5"/>
  <c r="R546" i="5"/>
  <c r="H546" i="5"/>
  <c r="I547" i="5"/>
  <c r="J547" i="5"/>
  <c r="F547" i="5"/>
  <c r="G547" i="5"/>
  <c r="H547" i="5"/>
  <c r="R547" i="5"/>
  <c r="E547" i="5"/>
  <c r="G548" i="5"/>
  <c r="H548" i="5"/>
  <c r="F548" i="5"/>
  <c r="E548" i="5"/>
  <c r="R548" i="5"/>
  <c r="I548" i="5"/>
  <c r="J548" i="5"/>
  <c r="F550" i="5"/>
  <c r="I550" i="5"/>
  <c r="H550" i="5"/>
  <c r="E550" i="5"/>
  <c r="J550" i="5"/>
  <c r="G550" i="5"/>
  <c r="R550" i="5"/>
  <c r="H551" i="5"/>
  <c r="R551" i="5"/>
  <c r="G551" i="5"/>
  <c r="J551" i="5"/>
  <c r="F551" i="5"/>
  <c r="I551" i="5"/>
  <c r="E551" i="5"/>
  <c r="F552" i="5"/>
  <c r="J552" i="5"/>
  <c r="G552" i="5"/>
  <c r="R552" i="5"/>
  <c r="I552" i="5"/>
  <c r="E552" i="5"/>
  <c r="H552" i="5"/>
  <c r="R553" i="5"/>
  <c r="J553" i="5"/>
  <c r="E553" i="5"/>
  <c r="F553" i="5"/>
  <c r="H553" i="5"/>
  <c r="G553" i="5"/>
  <c r="I553" i="5"/>
  <c r="R554" i="5"/>
  <c r="I554" i="5"/>
  <c r="G554" i="5"/>
  <c r="J554" i="5"/>
  <c r="H554" i="5"/>
  <c r="E554" i="5"/>
  <c r="F554" i="5"/>
  <c r="G555" i="5"/>
  <c r="H555" i="5"/>
  <c r="J555" i="5"/>
  <c r="F555" i="5"/>
  <c r="I555" i="5"/>
  <c r="R555" i="5"/>
  <c r="E555" i="5"/>
  <c r="I556" i="5"/>
  <c r="F556" i="5"/>
  <c r="R556" i="5"/>
  <c r="H556" i="5"/>
  <c r="G556" i="5"/>
  <c r="J556" i="5"/>
  <c r="E556" i="5"/>
  <c r="I557" i="5"/>
  <c r="G557" i="5"/>
  <c r="H557" i="5"/>
  <c r="J557" i="5"/>
  <c r="R557" i="5"/>
  <c r="F557" i="5"/>
  <c r="E557" i="5"/>
  <c r="F559" i="5"/>
  <c r="I559" i="5"/>
  <c r="H559" i="5"/>
  <c r="G559" i="5"/>
  <c r="J559" i="5"/>
  <c r="R559" i="5"/>
  <c r="E559" i="5"/>
  <c r="G560" i="5"/>
  <c r="J560" i="5"/>
  <c r="R560" i="5"/>
  <c r="I560" i="5"/>
  <c r="F560" i="5"/>
  <c r="H560" i="5"/>
  <c r="E560" i="5"/>
  <c r="I562" i="5"/>
  <c r="F562" i="5"/>
  <c r="H562" i="5"/>
  <c r="J562" i="5"/>
  <c r="R562" i="5"/>
  <c r="G562" i="5"/>
  <c r="E562" i="5"/>
  <c r="I563" i="5"/>
  <c r="G563" i="5"/>
  <c r="H563" i="5"/>
  <c r="R563" i="5"/>
  <c r="F563" i="5"/>
  <c r="J563" i="5"/>
  <c r="E563" i="5"/>
  <c r="J564" i="5"/>
  <c r="I564" i="5"/>
  <c r="G564" i="5"/>
  <c r="R564" i="5"/>
  <c r="H564" i="5"/>
  <c r="F564" i="5"/>
  <c r="E564" i="5"/>
  <c r="I565" i="5"/>
  <c r="G565" i="5"/>
  <c r="J565" i="5"/>
  <c r="R565" i="5"/>
  <c r="F565" i="5"/>
  <c r="H565" i="5"/>
  <c r="E565" i="5"/>
  <c r="J566" i="5"/>
  <c r="F566" i="5"/>
  <c r="I566" i="5"/>
  <c r="G566" i="5"/>
  <c r="R566" i="5"/>
  <c r="H566" i="5"/>
  <c r="E566" i="5"/>
  <c r="F569" i="5"/>
  <c r="I569" i="5"/>
  <c r="H569" i="5"/>
  <c r="J569" i="5"/>
  <c r="R569" i="5"/>
  <c r="G569" i="5"/>
  <c r="E569" i="5"/>
  <c r="F570" i="5"/>
  <c r="R570" i="5"/>
  <c r="G570" i="5"/>
  <c r="I570" i="5"/>
  <c r="H570" i="5"/>
  <c r="J570" i="5"/>
  <c r="E570" i="5"/>
  <c r="I571" i="5"/>
  <c r="G571" i="5"/>
  <c r="R571" i="5"/>
  <c r="F571" i="5"/>
  <c r="J571" i="5"/>
  <c r="H571" i="5"/>
  <c r="E571" i="5"/>
  <c r="J572" i="5"/>
  <c r="F572" i="5"/>
  <c r="I572" i="5"/>
  <c r="G572" i="5"/>
  <c r="H572" i="5"/>
  <c r="R572" i="5"/>
  <c r="E572" i="5"/>
  <c r="J573" i="5"/>
  <c r="G573" i="5"/>
  <c r="H573" i="5"/>
  <c r="F573" i="5"/>
  <c r="I573" i="5"/>
  <c r="R573" i="5"/>
  <c r="E573" i="5"/>
  <c r="G574" i="5"/>
  <c r="H574" i="5"/>
  <c r="I574" i="5"/>
  <c r="R574" i="5"/>
  <c r="J574" i="5"/>
  <c r="F574" i="5"/>
  <c r="E574" i="5"/>
  <c r="I575" i="5"/>
  <c r="H575" i="5"/>
  <c r="F575" i="5"/>
  <c r="R575" i="5"/>
  <c r="G575" i="5"/>
  <c r="J575" i="5"/>
  <c r="E575" i="5"/>
  <c r="F576" i="5"/>
  <c r="H576" i="5"/>
  <c r="I576" i="5"/>
  <c r="J576" i="5"/>
  <c r="R576" i="5"/>
  <c r="G576" i="5"/>
  <c r="E576" i="5"/>
  <c r="I577" i="5"/>
  <c r="F577" i="5"/>
  <c r="J577" i="5"/>
  <c r="R577" i="5"/>
  <c r="G577" i="5"/>
  <c r="H577" i="5"/>
  <c r="E577" i="5"/>
  <c r="G578" i="5"/>
  <c r="H578" i="5"/>
  <c r="J578" i="5"/>
  <c r="I578" i="5"/>
  <c r="F578" i="5"/>
  <c r="R578" i="5"/>
  <c r="E578" i="5"/>
  <c r="I579" i="5"/>
  <c r="H579" i="5"/>
  <c r="J579" i="5"/>
  <c r="R579" i="5"/>
  <c r="F579" i="5"/>
  <c r="G579" i="5"/>
  <c r="E579" i="5"/>
  <c r="H580" i="5"/>
  <c r="I580" i="5"/>
  <c r="G580" i="5"/>
  <c r="J580" i="5"/>
  <c r="T580" i="5" s="1"/>
  <c r="R580" i="5"/>
  <c r="F580" i="5"/>
  <c r="E580" i="5"/>
  <c r="R581" i="5"/>
  <c r="J581" i="5"/>
  <c r="T581" i="5" s="1"/>
  <c r="G581" i="5"/>
  <c r="I581" i="5"/>
  <c r="F581" i="5"/>
  <c r="H581" i="5"/>
  <c r="E581" i="5"/>
  <c r="J582" i="5"/>
  <c r="T582" i="5" s="1"/>
  <c r="H582" i="5"/>
  <c r="G582" i="5"/>
  <c r="I582" i="5"/>
  <c r="F582" i="5"/>
  <c r="R582" i="5"/>
  <c r="E582" i="5"/>
  <c r="H583" i="5"/>
  <c r="I583" i="5"/>
  <c r="R583" i="5"/>
  <c r="J583" i="5"/>
  <c r="T583" i="5" s="1"/>
  <c r="E583" i="5"/>
  <c r="G583" i="5"/>
  <c r="F583" i="5"/>
  <c r="E584" i="5"/>
  <c r="I584" i="5"/>
  <c r="H584" i="5"/>
  <c r="R584" i="5"/>
  <c r="J584" i="5"/>
  <c r="T584" i="5" s="1"/>
  <c r="G584" i="5"/>
  <c r="F584" i="5"/>
  <c r="J586" i="5"/>
  <c r="F586" i="5"/>
  <c r="H586" i="5"/>
  <c r="E586" i="5"/>
  <c r="I586" i="5"/>
  <c r="G586" i="5"/>
  <c r="R586" i="5"/>
  <c r="I587" i="5"/>
  <c r="E587" i="5"/>
  <c r="R587" i="5"/>
  <c r="H587" i="5"/>
  <c r="F587" i="5"/>
  <c r="J587" i="5"/>
  <c r="G587" i="5"/>
  <c r="H588" i="5"/>
  <c r="R588" i="5"/>
  <c r="G588" i="5"/>
  <c r="I588" i="5"/>
  <c r="E588" i="5"/>
  <c r="J588" i="5"/>
  <c r="F588" i="5"/>
  <c r="E589" i="5"/>
  <c r="I589" i="5"/>
  <c r="R589" i="5"/>
  <c r="H589" i="5"/>
  <c r="F589" i="5"/>
  <c r="J589" i="5"/>
  <c r="G589" i="5"/>
  <c r="I590" i="5"/>
  <c r="G590" i="5"/>
  <c r="H590" i="5"/>
  <c r="J590" i="5"/>
  <c r="R590" i="5"/>
  <c r="F590" i="5"/>
  <c r="E590" i="5"/>
  <c r="G591" i="5"/>
  <c r="I591" i="5"/>
  <c r="H591" i="5"/>
  <c r="F591" i="5"/>
  <c r="J591" i="5"/>
  <c r="R591" i="5"/>
  <c r="E591" i="5"/>
  <c r="J592" i="5"/>
  <c r="E592" i="5"/>
  <c r="R592" i="5"/>
  <c r="G592" i="5"/>
  <c r="F592" i="5"/>
  <c r="H592" i="5"/>
  <c r="I592" i="5"/>
  <c r="E594" i="5"/>
  <c r="R594" i="5"/>
  <c r="I594" i="5"/>
  <c r="H594" i="5"/>
  <c r="J594" i="5"/>
  <c r="G594" i="5"/>
  <c r="F594" i="5"/>
  <c r="E595" i="5"/>
  <c r="H595" i="5"/>
  <c r="R595" i="5"/>
  <c r="F595" i="5"/>
  <c r="J595" i="5"/>
  <c r="G595" i="5"/>
  <c r="I595" i="5"/>
  <c r="H596" i="5"/>
  <c r="G596" i="5"/>
  <c r="R596" i="5"/>
  <c r="J596" i="5"/>
  <c r="F596" i="5"/>
  <c r="I596" i="5"/>
  <c r="E596" i="5"/>
  <c r="E597" i="5"/>
  <c r="I597" i="5"/>
  <c r="J597" i="5"/>
  <c r="T597" i="5" s="1"/>
  <c r="F597" i="5"/>
  <c r="R597" i="5"/>
  <c r="G597" i="5"/>
  <c r="H597" i="5"/>
  <c r="E598" i="5"/>
  <c r="I598" i="5"/>
  <c r="J598" i="5"/>
  <c r="R598" i="5"/>
  <c r="G598" i="5"/>
  <c r="F598" i="5"/>
  <c r="H598" i="5"/>
  <c r="H599" i="5"/>
  <c r="J599" i="5"/>
  <c r="T599" i="5" s="1"/>
  <c r="F599" i="5"/>
  <c r="G599" i="5"/>
  <c r="E599" i="5"/>
  <c r="R599" i="5"/>
  <c r="I599" i="5"/>
  <c r="S28" i="5"/>
  <c r="T28" i="5" s="1"/>
  <c r="X28" i="5"/>
  <c r="X12" i="5"/>
  <c r="S12" i="5"/>
  <c r="T12" i="5" s="1"/>
  <c r="X5" i="5"/>
  <c r="S5" i="5"/>
  <c r="T5" i="5" s="1"/>
  <c r="G499" i="5"/>
  <c r="R499" i="5"/>
  <c r="F499" i="5"/>
  <c r="I499" i="5"/>
  <c r="J499" i="5"/>
  <c r="H499" i="5"/>
  <c r="E499" i="5"/>
  <c r="H600" i="5"/>
  <c r="I600" i="5"/>
  <c r="E600" i="5"/>
  <c r="R600" i="5"/>
  <c r="F600" i="5"/>
  <c r="G600" i="5"/>
  <c r="J600" i="5"/>
  <c r="H601" i="5"/>
  <c r="J601" i="5"/>
  <c r="I601" i="5"/>
  <c r="F601" i="5"/>
  <c r="E601" i="5"/>
  <c r="R601" i="5"/>
  <c r="G601" i="5"/>
  <c r="F602" i="5"/>
  <c r="J602" i="5"/>
  <c r="I602" i="5"/>
  <c r="H602" i="5"/>
  <c r="G602" i="5"/>
  <c r="E602" i="5"/>
  <c r="R602" i="5"/>
  <c r="I603" i="5"/>
  <c r="J603" i="5"/>
  <c r="R603" i="5"/>
  <c r="G603" i="5"/>
  <c r="H603" i="5"/>
  <c r="F603" i="5"/>
  <c r="E603" i="5"/>
  <c r="I604" i="5"/>
  <c r="E604" i="5"/>
  <c r="H604" i="5"/>
  <c r="J604" i="5"/>
  <c r="F604" i="5"/>
  <c r="G604" i="5"/>
  <c r="R604" i="5"/>
  <c r="H605" i="5"/>
  <c r="R605" i="5"/>
  <c r="G605" i="5"/>
  <c r="J605" i="5"/>
  <c r="I605" i="5"/>
  <c r="E605" i="5"/>
  <c r="F605" i="5"/>
  <c r="J606" i="5"/>
  <c r="H606" i="5"/>
  <c r="I606" i="5"/>
  <c r="R606" i="5"/>
  <c r="F606" i="5"/>
  <c r="G606" i="5"/>
  <c r="E606" i="5"/>
  <c r="R607" i="5"/>
  <c r="G607" i="5"/>
  <c r="H607" i="5"/>
  <c r="F607" i="5"/>
  <c r="I607" i="5"/>
  <c r="J607" i="5"/>
  <c r="T607" i="5" s="1"/>
  <c r="E607" i="5"/>
  <c r="J608" i="5"/>
  <c r="F608" i="5"/>
  <c r="H608" i="5"/>
  <c r="I608" i="5"/>
  <c r="R608" i="5"/>
  <c r="G608" i="5"/>
  <c r="E608" i="5"/>
  <c r="E609" i="5"/>
  <c r="R609" i="5"/>
  <c r="H609" i="5"/>
  <c r="F609" i="5"/>
  <c r="J609" i="5"/>
  <c r="G609" i="5"/>
  <c r="I609" i="5"/>
  <c r="G610" i="5"/>
  <c r="J610" i="5"/>
  <c r="T610" i="5" s="1"/>
  <c r="E610" i="5"/>
  <c r="F610" i="5"/>
  <c r="H610" i="5"/>
  <c r="I610" i="5"/>
  <c r="R610" i="5"/>
  <c r="I611" i="5"/>
  <c r="H611" i="5"/>
  <c r="E611" i="5"/>
  <c r="F611" i="5"/>
  <c r="J611" i="5"/>
  <c r="T611" i="5" s="1"/>
  <c r="R611" i="5"/>
  <c r="G611" i="5"/>
  <c r="I612" i="5"/>
  <c r="R612" i="5"/>
  <c r="H612" i="5"/>
  <c r="G612" i="5"/>
  <c r="F612" i="5"/>
  <c r="J612" i="5"/>
  <c r="E612" i="5"/>
  <c r="I613" i="5"/>
  <c r="H613" i="5"/>
  <c r="J613" i="5"/>
  <c r="T613" i="5" s="1"/>
  <c r="R613" i="5"/>
  <c r="F613" i="5"/>
  <c r="G613" i="5"/>
  <c r="E613" i="5"/>
  <c r="I614" i="5"/>
  <c r="H614" i="5"/>
  <c r="E614" i="5"/>
  <c r="G614" i="5"/>
  <c r="R614" i="5"/>
  <c r="J614" i="5"/>
  <c r="F614" i="5"/>
  <c r="J615" i="5"/>
  <c r="F615" i="5"/>
  <c r="I615" i="5"/>
  <c r="E615" i="5"/>
  <c r="R615" i="5"/>
  <c r="G615" i="5"/>
  <c r="H615" i="5"/>
  <c r="G616" i="5"/>
  <c r="H616" i="5"/>
  <c r="R616" i="5"/>
  <c r="J616" i="5"/>
  <c r="I616" i="5"/>
  <c r="F616" i="5"/>
  <c r="E616" i="5"/>
  <c r="G617" i="5"/>
  <c r="R617" i="5"/>
  <c r="J617" i="5"/>
  <c r="H617" i="5"/>
  <c r="I617" i="5"/>
  <c r="F617" i="5"/>
  <c r="E617" i="5"/>
  <c r="I618" i="5"/>
  <c r="J618" i="5"/>
  <c r="R618" i="5"/>
  <c r="F618" i="5"/>
  <c r="E618" i="5"/>
  <c r="H618" i="5"/>
  <c r="G618" i="5"/>
  <c r="F619" i="5"/>
  <c r="R619" i="5"/>
  <c r="J619" i="5"/>
  <c r="E619" i="5"/>
  <c r="H619" i="5"/>
  <c r="I619" i="5"/>
  <c r="G619" i="5"/>
  <c r="I620" i="5"/>
  <c r="G620" i="5"/>
  <c r="J620" i="5"/>
  <c r="H620" i="5"/>
  <c r="R620" i="5"/>
  <c r="F620" i="5"/>
  <c r="E620" i="5"/>
  <c r="I621" i="5"/>
  <c r="F621" i="5"/>
  <c r="H621" i="5"/>
  <c r="G621" i="5"/>
  <c r="J621" i="5"/>
  <c r="E621" i="5"/>
  <c r="R621" i="5"/>
  <c r="G622" i="5"/>
  <c r="H622" i="5"/>
  <c r="F622" i="5"/>
  <c r="J622" i="5"/>
  <c r="I622" i="5"/>
  <c r="R622" i="5"/>
  <c r="E622" i="5"/>
  <c r="J623" i="5"/>
  <c r="E623" i="5"/>
  <c r="F623" i="5"/>
  <c r="I623" i="5"/>
  <c r="H623" i="5"/>
  <c r="R623" i="5"/>
  <c r="G623" i="5"/>
  <c r="I624" i="5"/>
  <c r="F624" i="5"/>
  <c r="H624" i="5"/>
  <c r="R624" i="5"/>
  <c r="E624" i="5"/>
  <c r="J624" i="5"/>
  <c r="G624" i="5"/>
  <c r="G65" i="4"/>
  <c r="G101" i="4"/>
  <c r="G89" i="4"/>
  <c r="G114" i="4"/>
  <c r="G77" i="4"/>
  <c r="G41" i="4"/>
  <c r="G53" i="4"/>
  <c r="Z20" i="4"/>
  <c r="C124" i="6"/>
  <c r="D114" i="4"/>
  <c r="D41" i="4"/>
  <c r="D53" i="4"/>
  <c r="D65" i="4"/>
  <c r="D77" i="4"/>
  <c r="D89" i="4"/>
  <c r="D101" i="4"/>
  <c r="X58" i="5" l="1"/>
  <c r="S58" i="5"/>
  <c r="T58" i="5" s="1"/>
  <c r="X66" i="5"/>
  <c r="S66" i="5"/>
  <c r="T66" i="5" s="1"/>
  <c r="S137" i="5"/>
  <c r="T137" i="5" s="1"/>
  <c r="X137" i="5"/>
  <c r="X169" i="5"/>
  <c r="S169" i="5"/>
  <c r="T169" i="5" s="1"/>
  <c r="X177" i="5"/>
  <c r="S177" i="5"/>
  <c r="T177" i="5" s="1"/>
  <c r="T35" i="5"/>
  <c r="T40" i="5"/>
  <c r="T17" i="5"/>
  <c r="T19" i="5"/>
  <c r="T41" i="5"/>
  <c r="T31" i="5"/>
  <c r="T33" i="5"/>
  <c r="T39" i="5"/>
  <c r="T38" i="5"/>
  <c r="T22" i="5"/>
  <c r="T24" i="5"/>
  <c r="S16" i="4"/>
  <c r="S17" i="4"/>
  <c r="S18" i="4"/>
  <c r="S19" i="4"/>
  <c r="T19" i="4" s="1"/>
  <c r="U19" i="4" s="1"/>
  <c r="V19" i="4" s="1"/>
  <c r="W19" i="4" s="1"/>
  <c r="X19" i="4" s="1"/>
  <c r="T16" i="4"/>
  <c r="T15" i="4"/>
  <c r="T13" i="4"/>
  <c r="T14" i="4"/>
  <c r="Y19" i="4"/>
  <c r="Z19" i="4" s="1"/>
  <c r="U43" i="4"/>
  <c r="U44" i="4"/>
  <c r="U47" i="4"/>
  <c r="U48" i="4"/>
  <c r="V51" i="4"/>
  <c r="W51" i="4" s="1"/>
  <c r="U49" i="4"/>
  <c r="U50" i="4"/>
  <c r="V50" i="4" s="1"/>
  <c r="V45" i="4"/>
  <c r="V44" i="4"/>
  <c r="X50" i="5"/>
  <c r="S50" i="5"/>
  <c r="T50" i="5" s="1"/>
  <c r="X74" i="5"/>
  <c r="S74" i="5"/>
  <c r="T74" i="5" s="1"/>
  <c r="X153" i="5"/>
  <c r="S153" i="5"/>
  <c r="T153" i="5" s="1"/>
  <c r="S201" i="5"/>
  <c r="T201" i="5" s="1"/>
  <c r="X201" i="5"/>
  <c r="S214" i="5"/>
  <c r="T214" i="5" s="1"/>
  <c r="X214" i="5"/>
  <c r="S222" i="5"/>
  <c r="T222" i="5" s="1"/>
  <c r="X222" i="5"/>
  <c r="S233" i="5"/>
  <c r="T233" i="5" s="1"/>
  <c r="X233" i="5"/>
  <c r="S254" i="5"/>
  <c r="T254" i="5" s="1"/>
  <c r="X254" i="5"/>
  <c r="S265" i="5"/>
  <c r="T265" i="5" s="1"/>
  <c r="X265" i="5"/>
  <c r="S273" i="5"/>
  <c r="T273" i="5" s="1"/>
  <c r="X273" i="5"/>
  <c r="S286" i="5"/>
  <c r="T286" i="5" s="1"/>
  <c r="X286" i="5"/>
  <c r="S297" i="5"/>
  <c r="T297" i="5" s="1"/>
  <c r="X297" i="5"/>
  <c r="S318" i="5"/>
  <c r="T318" i="5" s="1"/>
  <c r="X318" i="5"/>
  <c r="S326" i="5"/>
  <c r="T326" i="5" s="1"/>
  <c r="X326" i="5"/>
  <c r="S329" i="5"/>
  <c r="T329" i="5" s="1"/>
  <c r="X329" i="5"/>
  <c r="S337" i="5"/>
  <c r="T337" i="5" s="1"/>
  <c r="X337" i="5"/>
  <c r="S345" i="5"/>
  <c r="T345" i="5" s="1"/>
  <c r="X345" i="5"/>
  <c r="S353" i="5"/>
  <c r="T353" i="5" s="1"/>
  <c r="X353" i="5"/>
  <c r="S366" i="5"/>
  <c r="X366" i="5"/>
  <c r="S393" i="5"/>
  <c r="T393" i="5" s="1"/>
  <c r="X393" i="5"/>
  <c r="S398" i="5"/>
  <c r="X398" i="5"/>
  <c r="S401" i="5"/>
  <c r="T401" i="5" s="1"/>
  <c r="X401" i="5"/>
  <c r="S425" i="5"/>
  <c r="T425" i="5" s="1"/>
  <c r="X425" i="5"/>
  <c r="S438" i="5"/>
  <c r="T438" i="5" s="1"/>
  <c r="X438" i="5"/>
  <c r="S449" i="5"/>
  <c r="T449" i="5" s="1"/>
  <c r="X449" i="5"/>
  <c r="S465" i="5"/>
  <c r="X465" i="5"/>
  <c r="S470" i="5"/>
  <c r="X470" i="5"/>
  <c r="S481" i="5"/>
  <c r="T481" i="5" s="1"/>
  <c r="X481" i="5"/>
  <c r="S486" i="5"/>
  <c r="T486" i="5" s="1"/>
  <c r="X486" i="5"/>
  <c r="S489" i="5"/>
  <c r="T489" i="5" s="1"/>
  <c r="X489" i="5"/>
  <c r="S502" i="5"/>
  <c r="T502" i="5" s="1"/>
  <c r="X502" i="5"/>
  <c r="S505" i="5"/>
  <c r="T505" i="5" s="1"/>
  <c r="X505" i="5"/>
  <c r="S521" i="5"/>
  <c r="T521" i="5" s="1"/>
  <c r="X521" i="5"/>
  <c r="S529" i="5"/>
  <c r="T529" i="5" s="1"/>
  <c r="X529" i="5"/>
  <c r="S558" i="5"/>
  <c r="T558" i="5" s="1"/>
  <c r="X558" i="5"/>
  <c r="S561" i="5"/>
  <c r="T561" i="5" s="1"/>
  <c r="X561" i="5"/>
  <c r="S585" i="5"/>
  <c r="X585" i="5"/>
  <c r="S593" i="5"/>
  <c r="X593" i="5"/>
  <c r="T34" i="5"/>
  <c r="T37" i="5"/>
  <c r="S16" i="5"/>
  <c r="T16" i="5" s="1"/>
  <c r="G124" i="6" a="1"/>
  <c r="H124" i="6" s="1"/>
  <c r="D124" i="6" s="1"/>
  <c r="X16" i="5"/>
  <c r="S18" i="5"/>
  <c r="T18" i="5" s="1"/>
  <c r="X18" i="5"/>
  <c r="S20" i="5"/>
  <c r="T20" i="5" s="1"/>
  <c r="X20" i="5"/>
  <c r="S23" i="5"/>
  <c r="T23" i="5" s="1"/>
  <c r="X23" i="5"/>
  <c r="S26" i="5"/>
  <c r="X26" i="5"/>
  <c r="S30" i="5"/>
  <c r="T30" i="5" s="1"/>
  <c r="X30" i="5"/>
  <c r="S36" i="5"/>
  <c r="T36" i="5" s="1"/>
  <c r="X36" i="5"/>
  <c r="S42" i="5"/>
  <c r="T42" i="5" s="1"/>
  <c r="X42" i="5"/>
  <c r="S43" i="5"/>
  <c r="T43" i="5" s="1"/>
  <c r="X43" i="5"/>
  <c r="S44" i="5"/>
  <c r="T44" i="5" s="1"/>
  <c r="X44" i="5"/>
  <c r="S45" i="5"/>
  <c r="T45" i="5" s="1"/>
  <c r="X45" i="5"/>
  <c r="S46" i="5"/>
  <c r="T46" i="5" s="1"/>
  <c r="X46" i="5"/>
  <c r="S47" i="5"/>
  <c r="T47" i="5" s="1"/>
  <c r="X47" i="5"/>
  <c r="S48" i="5"/>
  <c r="T48" i="5" s="1"/>
  <c r="X48" i="5"/>
  <c r="S51" i="5"/>
  <c r="T51" i="5" s="1"/>
  <c r="X51" i="5"/>
  <c r="S53" i="5"/>
  <c r="T53" i="5" s="1"/>
  <c r="X53" i="5"/>
  <c r="S54" i="5"/>
  <c r="T54" i="5" s="1"/>
  <c r="X54" i="5"/>
  <c r="S56" i="5"/>
  <c r="T56" i="5" s="1"/>
  <c r="X56" i="5"/>
  <c r="S65" i="5"/>
  <c r="T65" i="5" s="1"/>
  <c r="X65" i="5"/>
  <c r="S70" i="5"/>
  <c r="T70" i="5" s="1"/>
  <c r="X70" i="5"/>
  <c r="S77" i="5"/>
  <c r="T77" i="5" s="1"/>
  <c r="X77" i="5"/>
  <c r="S81" i="5"/>
  <c r="T81" i="5" s="1"/>
  <c r="X81" i="5"/>
  <c r="S82" i="5"/>
  <c r="T82" i="5" s="1"/>
  <c r="X82" i="5"/>
  <c r="S83" i="5"/>
  <c r="T83" i="5" s="1"/>
  <c r="X83" i="5"/>
  <c r="S84" i="5"/>
  <c r="T84" i="5" s="1"/>
  <c r="X84" i="5"/>
  <c r="S85" i="5"/>
  <c r="T85" i="5" s="1"/>
  <c r="X85" i="5"/>
  <c r="S86" i="5"/>
  <c r="T86" i="5" s="1"/>
  <c r="X86" i="5"/>
  <c r="S90" i="5"/>
  <c r="T90" i="5" s="1"/>
  <c r="X90" i="5"/>
  <c r="S98" i="5"/>
  <c r="X98" i="5"/>
  <c r="S101" i="5"/>
  <c r="T101" i="5" s="1"/>
  <c r="X101" i="5"/>
  <c r="S127" i="5"/>
  <c r="T127" i="5" s="1"/>
  <c r="X127" i="5"/>
  <c r="S145" i="5"/>
  <c r="T145" i="5" s="1"/>
  <c r="X145" i="5"/>
  <c r="S146" i="5"/>
  <c r="T146" i="5" s="1"/>
  <c r="X146" i="5"/>
  <c r="S166" i="5"/>
  <c r="X166" i="5"/>
  <c r="S178" i="5"/>
  <c r="T178" i="5" s="1"/>
  <c r="X178" i="5"/>
  <c r="S179" i="5"/>
  <c r="T179" i="5" s="1"/>
  <c r="X179" i="5"/>
  <c r="S180" i="5"/>
  <c r="T180" i="5" s="1"/>
  <c r="X180" i="5"/>
  <c r="S181" i="5"/>
  <c r="T181" i="5" s="1"/>
  <c r="X181" i="5"/>
  <c r="S187" i="5"/>
  <c r="T187" i="5" s="1"/>
  <c r="X187" i="5"/>
  <c r="S195" i="5"/>
  <c r="T195" i="5" s="1"/>
  <c r="X195" i="5"/>
  <c r="S198" i="5"/>
  <c r="T198" i="5" s="1"/>
  <c r="X198" i="5"/>
  <c r="S209" i="5"/>
  <c r="T209" i="5" s="1"/>
  <c r="X209" i="5"/>
  <c r="S49" i="5"/>
  <c r="T49" i="5" s="1"/>
  <c r="X49" i="5"/>
  <c r="S52" i="5"/>
  <c r="T52" i="5" s="1"/>
  <c r="X52" i="5"/>
  <c r="S55" i="5"/>
  <c r="T55" i="5" s="1"/>
  <c r="X55" i="5"/>
  <c r="S57" i="5"/>
  <c r="T57" i="5" s="1"/>
  <c r="X57" i="5"/>
  <c r="S59" i="5"/>
  <c r="T59" i="5" s="1"/>
  <c r="X59" i="5"/>
  <c r="S60" i="5"/>
  <c r="T60" i="5" s="1"/>
  <c r="X60" i="5"/>
  <c r="S61" i="5"/>
  <c r="T61" i="5" s="1"/>
  <c r="X61" i="5"/>
  <c r="S62" i="5"/>
  <c r="T62" i="5" s="1"/>
  <c r="X62" i="5"/>
  <c r="S63" i="5"/>
  <c r="T63" i="5" s="1"/>
  <c r="X63" i="5"/>
  <c r="S64" i="5"/>
  <c r="T64" i="5" s="1"/>
  <c r="X64" i="5"/>
  <c r="S67" i="5"/>
  <c r="T67" i="5" s="1"/>
  <c r="X67" i="5"/>
  <c r="S68" i="5"/>
  <c r="T68" i="5" s="1"/>
  <c r="X68" i="5"/>
  <c r="S69" i="5"/>
  <c r="T69" i="5" s="1"/>
  <c r="X69" i="5"/>
  <c r="S71" i="5"/>
  <c r="T71" i="5" s="1"/>
  <c r="X71" i="5"/>
  <c r="S72" i="5"/>
  <c r="T72" i="5" s="1"/>
  <c r="X72" i="5"/>
  <c r="S73" i="5"/>
  <c r="T73" i="5" s="1"/>
  <c r="X73" i="5"/>
  <c r="S75" i="5"/>
  <c r="T75" i="5" s="1"/>
  <c r="X75" i="5"/>
  <c r="S76" i="5"/>
  <c r="T76" i="5" s="1"/>
  <c r="X76" i="5"/>
  <c r="S78" i="5"/>
  <c r="T78" i="5" s="1"/>
  <c r="X78" i="5"/>
  <c r="S79" i="5"/>
  <c r="T79" i="5" s="1"/>
  <c r="X79" i="5"/>
  <c r="S80" i="5"/>
  <c r="T80" i="5" s="1"/>
  <c r="X80" i="5"/>
  <c r="S87" i="5"/>
  <c r="T87" i="5" s="1"/>
  <c r="X87" i="5"/>
  <c r="S88" i="5"/>
  <c r="T88" i="5" s="1"/>
  <c r="X88" i="5"/>
  <c r="S89" i="5"/>
  <c r="T89" i="5" s="1"/>
  <c r="X89" i="5"/>
  <c r="S91" i="5"/>
  <c r="T91" i="5" s="1"/>
  <c r="X91" i="5"/>
  <c r="S92" i="5"/>
  <c r="T92" i="5" s="1"/>
  <c r="X92" i="5"/>
  <c r="S93" i="5"/>
  <c r="T93" i="5" s="1"/>
  <c r="X93" i="5"/>
  <c r="S94" i="5"/>
  <c r="T94" i="5" s="1"/>
  <c r="X94" i="5"/>
  <c r="S95" i="5"/>
  <c r="T95" i="5" s="1"/>
  <c r="X95" i="5"/>
  <c r="S96" i="5"/>
  <c r="T96" i="5" s="1"/>
  <c r="X96" i="5"/>
  <c r="S97" i="5"/>
  <c r="X97" i="5"/>
  <c r="S99" i="5"/>
  <c r="T99" i="5" s="1"/>
  <c r="X99" i="5"/>
  <c r="S100" i="5"/>
  <c r="T100" i="5" s="1"/>
  <c r="X100" i="5"/>
  <c r="S102" i="5"/>
  <c r="T102" i="5" s="1"/>
  <c r="X102" i="5"/>
  <c r="S103" i="5"/>
  <c r="T103" i="5" s="1"/>
  <c r="X103" i="5"/>
  <c r="S104" i="5"/>
  <c r="T104" i="5" s="1"/>
  <c r="X104" i="5"/>
  <c r="S105" i="5"/>
  <c r="T105" i="5" s="1"/>
  <c r="X105" i="5"/>
  <c r="S106" i="5"/>
  <c r="T106" i="5" s="1"/>
  <c r="X106" i="5"/>
  <c r="S107" i="5"/>
  <c r="T107" i="5" s="1"/>
  <c r="X107" i="5"/>
  <c r="S108" i="5"/>
  <c r="T108" i="5" s="1"/>
  <c r="X108" i="5"/>
  <c r="S109" i="5"/>
  <c r="T109" i="5" s="1"/>
  <c r="X109" i="5"/>
  <c r="S110" i="5"/>
  <c r="T110" i="5" s="1"/>
  <c r="X110" i="5"/>
  <c r="S111" i="5"/>
  <c r="T111" i="5" s="1"/>
  <c r="X111" i="5"/>
  <c r="S112" i="5"/>
  <c r="X112" i="5"/>
  <c r="S113" i="5"/>
  <c r="X113" i="5"/>
  <c r="S114" i="5"/>
  <c r="T114" i="5" s="1"/>
  <c r="X114" i="5"/>
  <c r="S115" i="5"/>
  <c r="T115" i="5" s="1"/>
  <c r="X115" i="5"/>
  <c r="S116" i="5"/>
  <c r="T116" i="5" s="1"/>
  <c r="X116" i="5"/>
  <c r="S117" i="5"/>
  <c r="X117" i="5"/>
  <c r="S118" i="5"/>
  <c r="X118" i="5"/>
  <c r="S119" i="5"/>
  <c r="T119" i="5" s="1"/>
  <c r="X119" i="5"/>
  <c r="S120" i="5"/>
  <c r="T120" i="5" s="1"/>
  <c r="X120" i="5"/>
  <c r="S121" i="5"/>
  <c r="T121" i="5" s="1"/>
  <c r="X121" i="5"/>
  <c r="S122" i="5"/>
  <c r="T122" i="5" s="1"/>
  <c r="X122" i="5"/>
  <c r="S123" i="5"/>
  <c r="T123" i="5" s="1"/>
  <c r="X123" i="5"/>
  <c r="S124" i="5"/>
  <c r="T124" i="5" s="1"/>
  <c r="X124" i="5"/>
  <c r="S125" i="5"/>
  <c r="T125" i="5" s="1"/>
  <c r="X125" i="5"/>
  <c r="S126" i="5"/>
  <c r="T126" i="5" s="1"/>
  <c r="X126" i="5"/>
  <c r="S128" i="5"/>
  <c r="T128" i="5" s="1"/>
  <c r="X128" i="5"/>
  <c r="S129" i="5"/>
  <c r="T129" i="5" s="1"/>
  <c r="X129" i="5"/>
  <c r="S130" i="5"/>
  <c r="T130" i="5" s="1"/>
  <c r="X130" i="5"/>
  <c r="S131" i="5"/>
  <c r="T131" i="5" s="1"/>
  <c r="X131" i="5"/>
  <c r="S132" i="5"/>
  <c r="T132" i="5" s="1"/>
  <c r="X132" i="5"/>
  <c r="S133" i="5"/>
  <c r="T133" i="5" s="1"/>
  <c r="X133" i="5"/>
  <c r="S134" i="5"/>
  <c r="T134" i="5" s="1"/>
  <c r="X134" i="5"/>
  <c r="S135" i="5"/>
  <c r="X135" i="5"/>
  <c r="S136" i="5"/>
  <c r="X136" i="5"/>
  <c r="S138" i="5"/>
  <c r="T138" i="5" s="1"/>
  <c r="X138" i="5"/>
  <c r="S139" i="5"/>
  <c r="X139" i="5"/>
  <c r="S140" i="5"/>
  <c r="T140" i="5" s="1"/>
  <c r="X140" i="5"/>
  <c r="S141" i="5"/>
  <c r="X141" i="5"/>
  <c r="S142" i="5"/>
  <c r="T142" i="5" s="1"/>
  <c r="X142" i="5"/>
  <c r="S143" i="5"/>
  <c r="T143" i="5" s="1"/>
  <c r="X143" i="5"/>
  <c r="S144" i="5"/>
  <c r="T144" i="5" s="1"/>
  <c r="X144" i="5"/>
  <c r="S147" i="5"/>
  <c r="T147" i="5" s="1"/>
  <c r="X147" i="5"/>
  <c r="S148" i="5"/>
  <c r="T148" i="5" s="1"/>
  <c r="X148" i="5"/>
  <c r="S149" i="5"/>
  <c r="X149" i="5"/>
  <c r="S150" i="5"/>
  <c r="T150" i="5" s="1"/>
  <c r="X150" i="5"/>
  <c r="S151" i="5"/>
  <c r="T151" i="5" s="1"/>
  <c r="X151" i="5"/>
  <c r="S152" i="5"/>
  <c r="T152" i="5" s="1"/>
  <c r="X152" i="5"/>
  <c r="S154" i="5"/>
  <c r="X154" i="5"/>
  <c r="S155" i="5"/>
  <c r="T155" i="5" s="1"/>
  <c r="X155" i="5"/>
  <c r="S156" i="5"/>
  <c r="X156" i="5"/>
  <c r="S157" i="5"/>
  <c r="T157" i="5" s="1"/>
  <c r="X157" i="5"/>
  <c r="S158" i="5"/>
  <c r="T158" i="5" s="1"/>
  <c r="X158" i="5"/>
  <c r="S159" i="5"/>
  <c r="T159" i="5" s="1"/>
  <c r="X159" i="5"/>
  <c r="S160" i="5"/>
  <c r="X160" i="5"/>
  <c r="S161" i="5"/>
  <c r="T161" i="5" s="1"/>
  <c r="X161" i="5"/>
  <c r="S162" i="5"/>
  <c r="T162" i="5" s="1"/>
  <c r="X162" i="5"/>
  <c r="S163" i="5"/>
  <c r="T163" i="5" s="1"/>
  <c r="X163" i="5"/>
  <c r="S164" i="5"/>
  <c r="T164" i="5" s="1"/>
  <c r="X164" i="5"/>
  <c r="S165" i="5"/>
  <c r="T165" i="5" s="1"/>
  <c r="X165" i="5"/>
  <c r="S167" i="5"/>
  <c r="T167" i="5" s="1"/>
  <c r="X167" i="5"/>
  <c r="S168" i="5"/>
  <c r="T168" i="5" s="1"/>
  <c r="X168" i="5"/>
  <c r="S170" i="5"/>
  <c r="T170" i="5" s="1"/>
  <c r="X170" i="5"/>
  <c r="S171" i="5"/>
  <c r="X171" i="5"/>
  <c r="S172" i="5"/>
  <c r="X172" i="5"/>
  <c r="S173" i="5"/>
  <c r="T173" i="5" s="1"/>
  <c r="X173" i="5"/>
  <c r="S174" i="5"/>
  <c r="T174" i="5" s="1"/>
  <c r="X174" i="5"/>
  <c r="S175" i="5"/>
  <c r="T175" i="5" s="1"/>
  <c r="X175" i="5"/>
  <c r="S176" i="5"/>
  <c r="T176" i="5" s="1"/>
  <c r="X176" i="5"/>
  <c r="S182" i="5"/>
  <c r="T182" i="5" s="1"/>
  <c r="X182" i="5"/>
  <c r="S183" i="5"/>
  <c r="T183" i="5" s="1"/>
  <c r="X183" i="5"/>
  <c r="S184" i="5"/>
  <c r="T184" i="5" s="1"/>
  <c r="X184" i="5"/>
  <c r="S185" i="5"/>
  <c r="T185" i="5" s="1"/>
  <c r="X185" i="5"/>
  <c r="S186" i="5"/>
  <c r="T186" i="5" s="1"/>
  <c r="X186" i="5"/>
  <c r="S188" i="5"/>
  <c r="T188" i="5" s="1"/>
  <c r="X188" i="5"/>
  <c r="S189" i="5"/>
  <c r="T189" i="5" s="1"/>
  <c r="X189" i="5"/>
  <c r="S190" i="5"/>
  <c r="T190" i="5" s="1"/>
  <c r="X190" i="5"/>
  <c r="S191" i="5"/>
  <c r="T191" i="5" s="1"/>
  <c r="X191" i="5"/>
  <c r="S192" i="5"/>
  <c r="X192" i="5"/>
  <c r="S193" i="5"/>
  <c r="T193" i="5" s="1"/>
  <c r="X193" i="5"/>
  <c r="S194" i="5"/>
  <c r="T194" i="5" s="1"/>
  <c r="X194" i="5"/>
  <c r="S196" i="5"/>
  <c r="T196" i="5" s="1"/>
  <c r="X196" i="5"/>
  <c r="S197" i="5"/>
  <c r="T197" i="5" s="1"/>
  <c r="X197" i="5"/>
  <c r="S199" i="5"/>
  <c r="T199" i="5" s="1"/>
  <c r="X199" i="5"/>
  <c r="S200" i="5"/>
  <c r="T200" i="5" s="1"/>
  <c r="X200" i="5"/>
  <c r="S202" i="5"/>
  <c r="T202" i="5" s="1"/>
  <c r="X202" i="5"/>
  <c r="S203" i="5"/>
  <c r="T203" i="5" s="1"/>
  <c r="X203" i="5"/>
  <c r="S204" i="5"/>
  <c r="T204" i="5" s="1"/>
  <c r="X204" i="5"/>
  <c r="S205" i="5"/>
  <c r="T205" i="5" s="1"/>
  <c r="X205" i="5"/>
  <c r="S206" i="5"/>
  <c r="T206" i="5" s="1"/>
  <c r="X206" i="5"/>
  <c r="S207" i="5"/>
  <c r="T207" i="5" s="1"/>
  <c r="X207" i="5"/>
  <c r="S208" i="5"/>
  <c r="T208" i="5" s="1"/>
  <c r="X208" i="5"/>
  <c r="S210" i="5"/>
  <c r="T210" i="5" s="1"/>
  <c r="X210" i="5"/>
  <c r="S211" i="5"/>
  <c r="T211" i="5" s="1"/>
  <c r="X211" i="5"/>
  <c r="S212" i="5"/>
  <c r="T212" i="5" s="1"/>
  <c r="X212" i="5"/>
  <c r="S213" i="5"/>
  <c r="T213" i="5" s="1"/>
  <c r="X213" i="5"/>
  <c r="S215" i="5"/>
  <c r="T215" i="5" s="1"/>
  <c r="X215" i="5"/>
  <c r="S216" i="5"/>
  <c r="T216" i="5" s="1"/>
  <c r="X216" i="5"/>
  <c r="S218" i="5"/>
  <c r="T218" i="5" s="1"/>
  <c r="X218" i="5"/>
  <c r="S219" i="5"/>
  <c r="T219" i="5" s="1"/>
  <c r="X219" i="5"/>
  <c r="S220" i="5"/>
  <c r="T220" i="5" s="1"/>
  <c r="X220" i="5"/>
  <c r="S221" i="5"/>
  <c r="T221" i="5" s="1"/>
  <c r="X221" i="5"/>
  <c r="S223" i="5"/>
  <c r="T223" i="5" s="1"/>
  <c r="X223" i="5"/>
  <c r="S224" i="5"/>
  <c r="T224" i="5" s="1"/>
  <c r="X224" i="5"/>
  <c r="S225" i="5"/>
  <c r="X225" i="5"/>
  <c r="S226" i="5"/>
  <c r="T226" i="5" s="1"/>
  <c r="X226" i="5"/>
  <c r="S227" i="5"/>
  <c r="T227" i="5" s="1"/>
  <c r="X227" i="5"/>
  <c r="S228" i="5"/>
  <c r="T228" i="5" s="1"/>
  <c r="X228" i="5"/>
  <c r="S229" i="5"/>
  <c r="T229" i="5" s="1"/>
  <c r="X229" i="5"/>
  <c r="S230" i="5"/>
  <c r="T230" i="5" s="1"/>
  <c r="X230" i="5"/>
  <c r="S232" i="5"/>
  <c r="T232" i="5" s="1"/>
  <c r="X232" i="5"/>
  <c r="S234" i="5"/>
  <c r="T234" i="5" s="1"/>
  <c r="X234" i="5"/>
  <c r="S235" i="5"/>
  <c r="T235" i="5" s="1"/>
  <c r="X235" i="5"/>
  <c r="S236" i="5"/>
  <c r="T236" i="5" s="1"/>
  <c r="X236" i="5"/>
  <c r="S237" i="5"/>
  <c r="T237" i="5" s="1"/>
  <c r="X237" i="5"/>
  <c r="S238" i="5"/>
  <c r="T238" i="5" s="1"/>
  <c r="X238" i="5"/>
  <c r="S239" i="5"/>
  <c r="T239" i="5" s="1"/>
  <c r="X239" i="5"/>
  <c r="S240" i="5"/>
  <c r="T240" i="5" s="1"/>
  <c r="X240" i="5"/>
  <c r="S241" i="5"/>
  <c r="T241" i="5" s="1"/>
  <c r="X241" i="5"/>
  <c r="S243" i="5"/>
  <c r="T243" i="5" s="1"/>
  <c r="X243" i="5"/>
  <c r="S244" i="5"/>
  <c r="T244" i="5" s="1"/>
  <c r="X244" i="5"/>
  <c r="S245" i="5"/>
  <c r="T245" i="5" s="1"/>
  <c r="X245" i="5"/>
  <c r="S246" i="5"/>
  <c r="T246" i="5" s="1"/>
  <c r="X246" i="5"/>
  <c r="S247" i="5"/>
  <c r="T247" i="5" s="1"/>
  <c r="X247" i="5"/>
  <c r="S249" i="5"/>
  <c r="T249" i="5" s="1"/>
  <c r="X249" i="5"/>
  <c r="S250" i="5"/>
  <c r="T250" i="5" s="1"/>
  <c r="X250" i="5"/>
  <c r="S252" i="5"/>
  <c r="T252" i="5" s="1"/>
  <c r="X252" i="5"/>
  <c r="S253" i="5"/>
  <c r="T253" i="5" s="1"/>
  <c r="X253" i="5"/>
  <c r="S255" i="5"/>
  <c r="T255" i="5" s="1"/>
  <c r="X255" i="5"/>
  <c r="S256" i="5"/>
  <c r="T256" i="5" s="1"/>
  <c r="X256" i="5"/>
  <c r="S258" i="5"/>
  <c r="T258" i="5" s="1"/>
  <c r="X258" i="5"/>
  <c r="S259" i="5"/>
  <c r="T259" i="5" s="1"/>
  <c r="X259" i="5"/>
  <c r="S260" i="5"/>
  <c r="T260" i="5" s="1"/>
  <c r="X260" i="5"/>
  <c r="S261" i="5"/>
  <c r="T261" i="5" s="1"/>
  <c r="X261" i="5"/>
  <c r="S262" i="5"/>
  <c r="T262" i="5" s="1"/>
  <c r="X262" i="5"/>
  <c r="S263" i="5"/>
  <c r="T263" i="5" s="1"/>
  <c r="X263" i="5"/>
  <c r="S264" i="5"/>
  <c r="T264" i="5" s="1"/>
  <c r="X264" i="5"/>
  <c r="S266" i="5"/>
  <c r="T266" i="5" s="1"/>
  <c r="X266" i="5"/>
  <c r="S267" i="5"/>
  <c r="T267" i="5" s="1"/>
  <c r="X267" i="5"/>
  <c r="S268" i="5"/>
  <c r="T268" i="5" s="1"/>
  <c r="X268" i="5"/>
  <c r="S269" i="5"/>
  <c r="T269" i="5" s="1"/>
  <c r="X269" i="5"/>
  <c r="S270" i="5"/>
  <c r="T270" i="5" s="1"/>
  <c r="X270" i="5"/>
  <c r="S271" i="5"/>
  <c r="T271" i="5" s="1"/>
  <c r="X271" i="5"/>
  <c r="S272" i="5"/>
  <c r="T272" i="5" s="1"/>
  <c r="X272" i="5"/>
  <c r="S274" i="5"/>
  <c r="T274" i="5" s="1"/>
  <c r="X274" i="5"/>
  <c r="S275" i="5"/>
  <c r="T275" i="5" s="1"/>
  <c r="X275" i="5"/>
  <c r="S278" i="5"/>
  <c r="T278" i="5" s="1"/>
  <c r="X278" i="5"/>
  <c r="S279" i="5"/>
  <c r="T279" i="5" s="1"/>
  <c r="X279" i="5"/>
  <c r="S280" i="5"/>
  <c r="T280" i="5" s="1"/>
  <c r="X280" i="5"/>
  <c r="S281" i="5"/>
  <c r="T281" i="5" s="1"/>
  <c r="X281" i="5"/>
  <c r="S282" i="5"/>
  <c r="T282" i="5" s="1"/>
  <c r="X282" i="5"/>
  <c r="S283" i="5"/>
  <c r="T283" i="5" s="1"/>
  <c r="X283" i="5"/>
  <c r="S284" i="5"/>
  <c r="T284" i="5" s="1"/>
  <c r="X284" i="5"/>
  <c r="S285" i="5"/>
  <c r="T285" i="5" s="1"/>
  <c r="X285" i="5"/>
  <c r="S289" i="5"/>
  <c r="T289" i="5" s="1"/>
  <c r="X289" i="5"/>
  <c r="S290" i="5"/>
  <c r="T290" i="5" s="1"/>
  <c r="X290" i="5"/>
  <c r="S291" i="5"/>
  <c r="T291" i="5" s="1"/>
  <c r="X291" i="5"/>
  <c r="S292" i="5"/>
  <c r="T292" i="5" s="1"/>
  <c r="X292" i="5"/>
  <c r="S293" i="5"/>
  <c r="T293" i="5" s="1"/>
  <c r="X293" i="5"/>
  <c r="S294" i="5"/>
  <c r="T294" i="5" s="1"/>
  <c r="X294" i="5"/>
  <c r="S295" i="5"/>
  <c r="T295" i="5" s="1"/>
  <c r="X295" i="5"/>
  <c r="S296" i="5"/>
  <c r="T296" i="5" s="1"/>
  <c r="X296" i="5"/>
  <c r="S298" i="5"/>
  <c r="T298" i="5" s="1"/>
  <c r="X298" i="5"/>
  <c r="S299" i="5"/>
  <c r="T299" i="5" s="1"/>
  <c r="X299" i="5"/>
  <c r="S300" i="5"/>
  <c r="T300" i="5" s="1"/>
  <c r="X300" i="5"/>
  <c r="S301" i="5"/>
  <c r="T301" i="5" s="1"/>
  <c r="X301" i="5"/>
  <c r="S302" i="5"/>
  <c r="T302" i="5" s="1"/>
  <c r="X302" i="5"/>
  <c r="S303" i="5"/>
  <c r="T303" i="5" s="1"/>
  <c r="X303" i="5"/>
  <c r="S304" i="5"/>
  <c r="T304" i="5" s="1"/>
  <c r="X304" i="5"/>
  <c r="S305" i="5"/>
  <c r="T305" i="5" s="1"/>
  <c r="X305" i="5"/>
  <c r="S306" i="5"/>
  <c r="T306" i="5" s="1"/>
  <c r="X306" i="5"/>
  <c r="S309" i="5"/>
  <c r="T309" i="5" s="1"/>
  <c r="X309" i="5"/>
  <c r="S310" i="5"/>
  <c r="T310" i="5" s="1"/>
  <c r="X310" i="5"/>
  <c r="S311" i="5"/>
  <c r="T311" i="5" s="1"/>
  <c r="X311" i="5"/>
  <c r="S312" i="5"/>
  <c r="T312" i="5" s="1"/>
  <c r="X312" i="5"/>
  <c r="S313" i="5"/>
  <c r="T313" i="5" s="1"/>
  <c r="X313" i="5"/>
  <c r="S315" i="5"/>
  <c r="T315" i="5" s="1"/>
  <c r="X315" i="5"/>
  <c r="S316" i="5"/>
  <c r="T316" i="5" s="1"/>
  <c r="X316" i="5"/>
  <c r="S319" i="5"/>
  <c r="T319" i="5" s="1"/>
  <c r="X319" i="5"/>
  <c r="S320" i="5"/>
  <c r="T320" i="5" s="1"/>
  <c r="X320" i="5"/>
  <c r="S321" i="5"/>
  <c r="T321" i="5" s="1"/>
  <c r="X321" i="5"/>
  <c r="S322" i="5"/>
  <c r="T322" i="5" s="1"/>
  <c r="X322" i="5"/>
  <c r="S323" i="5"/>
  <c r="T323" i="5" s="1"/>
  <c r="X323" i="5"/>
  <c r="S324" i="5"/>
  <c r="T324" i="5" s="1"/>
  <c r="X324" i="5"/>
  <c r="S330" i="5"/>
  <c r="T330" i="5" s="1"/>
  <c r="X330" i="5"/>
  <c r="S332" i="5"/>
  <c r="T332" i="5" s="1"/>
  <c r="X332" i="5"/>
  <c r="S334" i="5"/>
  <c r="T334" i="5" s="1"/>
  <c r="X334" i="5"/>
  <c r="S336" i="5"/>
  <c r="T336" i="5" s="1"/>
  <c r="X336" i="5"/>
  <c r="S339" i="5"/>
  <c r="T339" i="5" s="1"/>
  <c r="X339" i="5"/>
  <c r="S340" i="5"/>
  <c r="T340" i="5" s="1"/>
  <c r="X340" i="5"/>
  <c r="S342" i="5"/>
  <c r="T342" i="5" s="1"/>
  <c r="X342" i="5"/>
  <c r="S343" i="5"/>
  <c r="T343" i="5" s="1"/>
  <c r="X343" i="5"/>
  <c r="S344" i="5"/>
  <c r="T344" i="5" s="1"/>
  <c r="X344" i="5"/>
  <c r="S346" i="5"/>
  <c r="T346" i="5" s="1"/>
  <c r="X346" i="5"/>
  <c r="S347" i="5"/>
  <c r="T347" i="5" s="1"/>
  <c r="X347" i="5"/>
  <c r="S348" i="5"/>
  <c r="T348" i="5" s="1"/>
  <c r="X348" i="5"/>
  <c r="S349" i="5"/>
  <c r="T349" i="5" s="1"/>
  <c r="X349" i="5"/>
  <c r="S350" i="5"/>
  <c r="T350" i="5" s="1"/>
  <c r="X350" i="5"/>
  <c r="S351" i="5"/>
  <c r="T351" i="5" s="1"/>
  <c r="X351" i="5"/>
  <c r="S355" i="5"/>
  <c r="T355" i="5" s="1"/>
  <c r="X355" i="5"/>
  <c r="S357" i="5"/>
  <c r="T357" i="5" s="1"/>
  <c r="X357" i="5"/>
  <c r="S358" i="5"/>
  <c r="T358" i="5" s="1"/>
  <c r="X358" i="5"/>
  <c r="S359" i="5"/>
  <c r="T359" i="5" s="1"/>
  <c r="X359" i="5"/>
  <c r="S360" i="5"/>
  <c r="T360" i="5" s="1"/>
  <c r="X360" i="5"/>
  <c r="S361" i="5"/>
  <c r="T361" i="5" s="1"/>
  <c r="X361" i="5"/>
  <c r="S362" i="5"/>
  <c r="T362" i="5" s="1"/>
  <c r="X362" i="5"/>
  <c r="S363" i="5"/>
  <c r="T363" i="5" s="1"/>
  <c r="X363" i="5"/>
  <c r="S364" i="5"/>
  <c r="T364" i="5" s="1"/>
  <c r="X364" i="5"/>
  <c r="S365" i="5"/>
  <c r="T365" i="5" s="1"/>
  <c r="X365" i="5"/>
  <c r="S367" i="5"/>
  <c r="T367" i="5" s="1"/>
  <c r="X367" i="5"/>
  <c r="S368" i="5"/>
  <c r="X368" i="5"/>
  <c r="S369" i="5"/>
  <c r="T369" i="5" s="1"/>
  <c r="X369" i="5"/>
  <c r="S370" i="5"/>
  <c r="T370" i="5" s="1"/>
  <c r="X370" i="5"/>
  <c r="S371" i="5"/>
  <c r="T371" i="5" s="1"/>
  <c r="X371" i="5"/>
  <c r="S372" i="5"/>
  <c r="T372" i="5" s="1"/>
  <c r="X372" i="5"/>
  <c r="S373" i="5"/>
  <c r="T373" i="5" s="1"/>
  <c r="X373" i="5"/>
  <c r="S374" i="5"/>
  <c r="T374" i="5" s="1"/>
  <c r="X374" i="5"/>
  <c r="S375" i="5"/>
  <c r="T375" i="5" s="1"/>
  <c r="X375" i="5"/>
  <c r="S376" i="5"/>
  <c r="T376" i="5" s="1"/>
  <c r="X376" i="5"/>
  <c r="S377" i="5"/>
  <c r="T377" i="5" s="1"/>
  <c r="X377" i="5"/>
  <c r="S378" i="5"/>
  <c r="T378" i="5" s="1"/>
  <c r="X378" i="5"/>
  <c r="S379" i="5"/>
  <c r="T379" i="5" s="1"/>
  <c r="X379" i="5"/>
  <c r="S380" i="5"/>
  <c r="T380" i="5" s="1"/>
  <c r="X380" i="5"/>
  <c r="S381" i="5"/>
  <c r="T381" i="5" s="1"/>
  <c r="X381" i="5"/>
  <c r="S382" i="5"/>
  <c r="T382" i="5" s="1"/>
  <c r="X382" i="5"/>
  <c r="S383" i="5"/>
  <c r="T383" i="5" s="1"/>
  <c r="X383" i="5"/>
  <c r="S384" i="5"/>
  <c r="T384" i="5" s="1"/>
  <c r="X384" i="5"/>
  <c r="S385" i="5"/>
  <c r="T385" i="5" s="1"/>
  <c r="X385" i="5"/>
  <c r="S386" i="5"/>
  <c r="T386" i="5" s="1"/>
  <c r="X386" i="5"/>
  <c r="S389" i="5"/>
  <c r="T389" i="5" s="1"/>
  <c r="X389" i="5"/>
  <c r="S391" i="5"/>
  <c r="T391" i="5" s="1"/>
  <c r="X391" i="5"/>
  <c r="S392" i="5"/>
  <c r="T392" i="5" s="1"/>
  <c r="X392" i="5"/>
  <c r="S394" i="5"/>
  <c r="T394" i="5" s="1"/>
  <c r="X394" i="5"/>
  <c r="S395" i="5"/>
  <c r="X395" i="5"/>
  <c r="S397" i="5"/>
  <c r="X397" i="5"/>
  <c r="S399" i="5"/>
  <c r="T399" i="5" s="1"/>
  <c r="X399" i="5"/>
  <c r="X400" i="5"/>
  <c r="S400" i="5"/>
  <c r="T400" i="5" s="1"/>
  <c r="S402" i="5"/>
  <c r="T402" i="5" s="1"/>
  <c r="X402" i="5"/>
  <c r="S403" i="5"/>
  <c r="T403" i="5" s="1"/>
  <c r="X403" i="5"/>
  <c r="S404" i="5"/>
  <c r="T404" i="5" s="1"/>
  <c r="X404" i="5"/>
  <c r="S405" i="5"/>
  <c r="T405" i="5" s="1"/>
  <c r="X405" i="5"/>
  <c r="X406" i="5"/>
  <c r="S406" i="5"/>
  <c r="T406" i="5" s="1"/>
  <c r="S407" i="5"/>
  <c r="X407" i="5"/>
  <c r="S408" i="5"/>
  <c r="X408" i="5"/>
  <c r="S410" i="5"/>
  <c r="T410" i="5" s="1"/>
  <c r="X410" i="5"/>
  <c r="S411" i="5"/>
  <c r="T411" i="5" s="1"/>
  <c r="X411" i="5"/>
  <c r="S412" i="5"/>
  <c r="T412" i="5" s="1"/>
  <c r="X412" i="5"/>
  <c r="S413" i="5"/>
  <c r="T413" i="5" s="1"/>
  <c r="X413" i="5"/>
  <c r="S414" i="5"/>
  <c r="T414" i="5" s="1"/>
  <c r="X414" i="5"/>
  <c r="S416" i="5"/>
  <c r="X416" i="5"/>
  <c r="S417" i="5"/>
  <c r="T417" i="5" s="1"/>
  <c r="X417" i="5"/>
  <c r="S418" i="5"/>
  <c r="T418" i="5" s="1"/>
  <c r="X418" i="5"/>
  <c r="S419" i="5"/>
  <c r="T419" i="5" s="1"/>
  <c r="X419" i="5"/>
  <c r="S420" i="5"/>
  <c r="T420" i="5" s="1"/>
  <c r="X420" i="5"/>
  <c r="S421" i="5"/>
  <c r="T421" i="5" s="1"/>
  <c r="X421" i="5"/>
  <c r="S422" i="5"/>
  <c r="T422" i="5" s="1"/>
  <c r="X422" i="5"/>
  <c r="S423" i="5"/>
  <c r="T423" i="5" s="1"/>
  <c r="X423" i="5"/>
  <c r="S424" i="5"/>
  <c r="T424" i="5" s="1"/>
  <c r="X424" i="5"/>
  <c r="S426" i="5"/>
  <c r="T426" i="5" s="1"/>
  <c r="X426" i="5"/>
  <c r="S427" i="5"/>
  <c r="T427" i="5" s="1"/>
  <c r="X427" i="5"/>
  <c r="S428" i="5"/>
  <c r="T428" i="5" s="1"/>
  <c r="X428" i="5"/>
  <c r="S429" i="5"/>
  <c r="X429" i="5"/>
  <c r="S430" i="5"/>
  <c r="T430" i="5" s="1"/>
  <c r="X430" i="5"/>
  <c r="S431" i="5"/>
  <c r="T431" i="5" s="1"/>
  <c r="X431" i="5"/>
  <c r="S432" i="5"/>
  <c r="T432" i="5" s="1"/>
  <c r="X432" i="5"/>
  <c r="S433" i="5"/>
  <c r="T433" i="5" s="1"/>
  <c r="X433" i="5"/>
  <c r="S435" i="5"/>
  <c r="T435" i="5" s="1"/>
  <c r="X435" i="5"/>
  <c r="S437" i="5"/>
  <c r="T437" i="5" s="1"/>
  <c r="X437" i="5"/>
  <c r="S439" i="5"/>
  <c r="T439" i="5" s="1"/>
  <c r="X439" i="5"/>
  <c r="S440" i="5"/>
  <c r="T440" i="5" s="1"/>
  <c r="X440" i="5"/>
  <c r="S441" i="5"/>
  <c r="T441" i="5" s="1"/>
  <c r="X441" i="5"/>
  <c r="S442" i="5"/>
  <c r="X442" i="5"/>
  <c r="S443" i="5"/>
  <c r="X443" i="5"/>
  <c r="S444" i="5"/>
  <c r="X444" i="5"/>
  <c r="S445" i="5"/>
  <c r="X445" i="5"/>
  <c r="S446" i="5"/>
  <c r="T446" i="5" s="1"/>
  <c r="X446" i="5"/>
  <c r="S447" i="5"/>
  <c r="T447" i="5" s="1"/>
  <c r="X447" i="5"/>
  <c r="S448" i="5"/>
  <c r="T448" i="5" s="1"/>
  <c r="X448" i="5"/>
  <c r="S450" i="5"/>
  <c r="X450" i="5"/>
  <c r="S451" i="5"/>
  <c r="X451" i="5"/>
  <c r="S452" i="5"/>
  <c r="X452" i="5"/>
  <c r="S453" i="5"/>
  <c r="T453" i="5" s="1"/>
  <c r="X453" i="5"/>
  <c r="S454" i="5"/>
  <c r="T454" i="5" s="1"/>
  <c r="X454" i="5"/>
  <c r="S455" i="5"/>
  <c r="T455" i="5" s="1"/>
  <c r="X455" i="5"/>
  <c r="S456" i="5"/>
  <c r="T456" i="5" s="1"/>
  <c r="X456" i="5"/>
  <c r="S457" i="5"/>
  <c r="T457" i="5" s="1"/>
  <c r="X457" i="5"/>
  <c r="S458" i="5"/>
  <c r="T458" i="5" s="1"/>
  <c r="X458" i="5"/>
  <c r="S459" i="5"/>
  <c r="T459" i="5" s="1"/>
  <c r="X459" i="5"/>
  <c r="S460" i="5"/>
  <c r="X460" i="5"/>
  <c r="S461" i="5"/>
  <c r="X461" i="5"/>
  <c r="S462" i="5"/>
  <c r="X462" i="5"/>
  <c r="S463" i="5"/>
  <c r="X463" i="5"/>
  <c r="S464" i="5"/>
  <c r="X464" i="5"/>
  <c r="S466" i="5"/>
  <c r="T466" i="5" s="1"/>
  <c r="X466" i="5"/>
  <c r="S467" i="5"/>
  <c r="T467" i="5" s="1"/>
  <c r="X467" i="5"/>
  <c r="S468" i="5"/>
  <c r="T468" i="5" s="1"/>
  <c r="X468" i="5"/>
  <c r="S469" i="5"/>
  <c r="X469" i="5"/>
  <c r="S471" i="5"/>
  <c r="X471" i="5"/>
  <c r="S472" i="5"/>
  <c r="X472" i="5"/>
  <c r="S473" i="5"/>
  <c r="T473" i="5" s="1"/>
  <c r="X473" i="5"/>
  <c r="S474" i="5"/>
  <c r="T474" i="5" s="1"/>
  <c r="X474" i="5"/>
  <c r="S475" i="5"/>
  <c r="T475" i="5" s="1"/>
  <c r="X475" i="5"/>
  <c r="S477" i="5"/>
  <c r="T477" i="5" s="1"/>
  <c r="X477" i="5"/>
  <c r="S478" i="5"/>
  <c r="T478" i="5" s="1"/>
  <c r="X478" i="5"/>
  <c r="S479" i="5"/>
  <c r="T479" i="5" s="1"/>
  <c r="X479" i="5"/>
  <c r="S480" i="5"/>
  <c r="T480" i="5" s="1"/>
  <c r="X480" i="5"/>
  <c r="S482" i="5"/>
  <c r="X482" i="5"/>
  <c r="S483" i="5"/>
  <c r="X483" i="5"/>
  <c r="S484" i="5"/>
  <c r="T484" i="5" s="1"/>
  <c r="X484" i="5"/>
  <c r="S485" i="5"/>
  <c r="T485" i="5" s="1"/>
  <c r="X485" i="5"/>
  <c r="S487" i="5"/>
  <c r="T487" i="5" s="1"/>
  <c r="X487" i="5"/>
  <c r="S490" i="5"/>
  <c r="T490" i="5" s="1"/>
  <c r="X490" i="5"/>
  <c r="S491" i="5"/>
  <c r="T491" i="5" s="1"/>
  <c r="X491" i="5"/>
  <c r="S492" i="5"/>
  <c r="T492" i="5" s="1"/>
  <c r="X492" i="5"/>
  <c r="S493" i="5"/>
  <c r="T493" i="5" s="1"/>
  <c r="X493" i="5"/>
  <c r="S494" i="5"/>
  <c r="T494" i="5" s="1"/>
  <c r="X494" i="5"/>
  <c r="S495" i="5"/>
  <c r="T495" i="5" s="1"/>
  <c r="X495" i="5"/>
  <c r="S496" i="5"/>
  <c r="T496" i="5" s="1"/>
  <c r="X496" i="5"/>
  <c r="S497" i="5"/>
  <c r="T497" i="5" s="1"/>
  <c r="X497" i="5"/>
  <c r="S498" i="5"/>
  <c r="T498" i="5" s="1"/>
  <c r="X498" i="5"/>
  <c r="S500" i="5"/>
  <c r="T500" i="5" s="1"/>
  <c r="X500" i="5"/>
  <c r="S501" i="5"/>
  <c r="T501" i="5" s="1"/>
  <c r="X501" i="5"/>
  <c r="S503" i="5"/>
  <c r="T503" i="5" s="1"/>
  <c r="X503" i="5"/>
  <c r="S504" i="5"/>
  <c r="T504" i="5" s="1"/>
  <c r="X504" i="5"/>
  <c r="S506" i="5"/>
  <c r="T506" i="5" s="1"/>
  <c r="X506" i="5"/>
  <c r="S507" i="5"/>
  <c r="T507" i="5" s="1"/>
  <c r="X507" i="5"/>
  <c r="S508" i="5"/>
  <c r="T508" i="5" s="1"/>
  <c r="X508" i="5"/>
  <c r="S509" i="5"/>
  <c r="T509" i="5" s="1"/>
  <c r="X509" i="5"/>
  <c r="S510" i="5"/>
  <c r="T510" i="5" s="1"/>
  <c r="X510" i="5"/>
  <c r="S511" i="5"/>
  <c r="T511" i="5" s="1"/>
  <c r="X511" i="5"/>
  <c r="S512" i="5"/>
  <c r="T512" i="5" s="1"/>
  <c r="X512" i="5"/>
  <c r="S513" i="5"/>
  <c r="T513" i="5" s="1"/>
  <c r="X513" i="5"/>
  <c r="S515" i="5"/>
  <c r="T515" i="5" s="1"/>
  <c r="X515" i="5"/>
  <c r="S516" i="5"/>
  <c r="T516" i="5" s="1"/>
  <c r="X516" i="5"/>
  <c r="S517" i="5"/>
  <c r="T517" i="5" s="1"/>
  <c r="X517" i="5"/>
  <c r="S518" i="5"/>
  <c r="X518" i="5"/>
  <c r="S519" i="5"/>
  <c r="X519" i="5"/>
  <c r="S520" i="5"/>
  <c r="T520" i="5" s="1"/>
  <c r="X520" i="5"/>
  <c r="S522" i="5"/>
  <c r="T522" i="5" s="1"/>
  <c r="X522" i="5"/>
  <c r="S523" i="5"/>
  <c r="T523" i="5" s="1"/>
  <c r="X523" i="5"/>
  <c r="S524" i="5"/>
  <c r="T524" i="5" s="1"/>
  <c r="X524" i="5"/>
  <c r="S525" i="5"/>
  <c r="T525" i="5" s="1"/>
  <c r="X525" i="5"/>
  <c r="S526" i="5"/>
  <c r="T526" i="5" s="1"/>
  <c r="X526" i="5"/>
  <c r="S528" i="5"/>
  <c r="T528" i="5" s="1"/>
  <c r="X528" i="5"/>
  <c r="S530" i="5"/>
  <c r="T530" i="5" s="1"/>
  <c r="X530" i="5"/>
  <c r="S531" i="5"/>
  <c r="T531" i="5" s="1"/>
  <c r="X531" i="5"/>
  <c r="S532" i="5"/>
  <c r="T532" i="5" s="1"/>
  <c r="X532" i="5"/>
  <c r="S533" i="5"/>
  <c r="T533" i="5" s="1"/>
  <c r="X533" i="5"/>
  <c r="S535" i="5"/>
  <c r="T535" i="5" s="1"/>
  <c r="X535" i="5"/>
  <c r="S536" i="5"/>
  <c r="X536" i="5"/>
  <c r="S537" i="5"/>
  <c r="T537" i="5" s="1"/>
  <c r="X537" i="5"/>
  <c r="S538" i="5"/>
  <c r="T538" i="5" s="1"/>
  <c r="X538" i="5"/>
  <c r="S539" i="5"/>
  <c r="X539" i="5"/>
  <c r="S540" i="5"/>
  <c r="X540" i="5"/>
  <c r="S541" i="5"/>
  <c r="T541" i="5" s="1"/>
  <c r="X541" i="5"/>
  <c r="S542" i="5"/>
  <c r="T542" i="5" s="1"/>
  <c r="X542" i="5"/>
  <c r="S543" i="5"/>
  <c r="T543" i="5" s="1"/>
  <c r="X543" i="5"/>
  <c r="S544" i="5"/>
  <c r="T544" i="5" s="1"/>
  <c r="X544" i="5"/>
  <c r="S546" i="5"/>
  <c r="T546" i="5" s="1"/>
  <c r="X546" i="5"/>
  <c r="S547" i="5"/>
  <c r="T547" i="5" s="1"/>
  <c r="X547" i="5"/>
  <c r="S548" i="5"/>
  <c r="T548" i="5" s="1"/>
  <c r="X548" i="5"/>
  <c r="S550" i="5"/>
  <c r="T550" i="5" s="1"/>
  <c r="X550" i="5"/>
  <c r="S551" i="5"/>
  <c r="T551" i="5" s="1"/>
  <c r="X551" i="5"/>
  <c r="S552" i="5"/>
  <c r="T552" i="5" s="1"/>
  <c r="X552" i="5"/>
  <c r="S553" i="5"/>
  <c r="T553" i="5" s="1"/>
  <c r="X553" i="5"/>
  <c r="S554" i="5"/>
  <c r="T554" i="5" s="1"/>
  <c r="X554" i="5"/>
  <c r="S555" i="5"/>
  <c r="T555" i="5" s="1"/>
  <c r="X555" i="5"/>
  <c r="S556" i="5"/>
  <c r="T556" i="5" s="1"/>
  <c r="X556" i="5"/>
  <c r="S557" i="5"/>
  <c r="T557" i="5" s="1"/>
  <c r="X557" i="5"/>
  <c r="S559" i="5"/>
  <c r="T559" i="5" s="1"/>
  <c r="X559" i="5"/>
  <c r="S560" i="5"/>
  <c r="T560" i="5" s="1"/>
  <c r="X560" i="5"/>
  <c r="S562" i="5"/>
  <c r="T562" i="5" s="1"/>
  <c r="X562" i="5"/>
  <c r="S563" i="5"/>
  <c r="T563" i="5" s="1"/>
  <c r="X563" i="5"/>
  <c r="S564" i="5"/>
  <c r="T564" i="5" s="1"/>
  <c r="X564" i="5"/>
  <c r="S565" i="5"/>
  <c r="T565" i="5" s="1"/>
  <c r="X565" i="5"/>
  <c r="S566" i="5"/>
  <c r="T566" i="5" s="1"/>
  <c r="X566" i="5"/>
  <c r="S569" i="5"/>
  <c r="T569" i="5" s="1"/>
  <c r="X569" i="5"/>
  <c r="S570" i="5"/>
  <c r="T570" i="5" s="1"/>
  <c r="X570" i="5"/>
  <c r="S571" i="5"/>
  <c r="T571" i="5" s="1"/>
  <c r="X571" i="5"/>
  <c r="S572" i="5"/>
  <c r="T572" i="5" s="1"/>
  <c r="X572" i="5"/>
  <c r="S573" i="5"/>
  <c r="T573" i="5" s="1"/>
  <c r="X573" i="5"/>
  <c r="S574" i="5"/>
  <c r="T574" i="5" s="1"/>
  <c r="X574" i="5"/>
  <c r="S575" i="5"/>
  <c r="T575" i="5" s="1"/>
  <c r="X575" i="5"/>
  <c r="S576" i="5"/>
  <c r="T576" i="5" s="1"/>
  <c r="X576" i="5"/>
  <c r="S577" i="5"/>
  <c r="T577" i="5" s="1"/>
  <c r="X577" i="5"/>
  <c r="S578" i="5"/>
  <c r="T578" i="5" s="1"/>
  <c r="X578" i="5"/>
  <c r="S579" i="5"/>
  <c r="T579" i="5" s="1"/>
  <c r="X579" i="5"/>
  <c r="S580" i="5"/>
  <c r="X580" i="5"/>
  <c r="S581" i="5"/>
  <c r="X581" i="5"/>
  <c r="S582" i="5"/>
  <c r="X582" i="5"/>
  <c r="S583" i="5"/>
  <c r="X583" i="5"/>
  <c r="S584" i="5"/>
  <c r="X584" i="5"/>
  <c r="S586" i="5"/>
  <c r="T586" i="5" s="1"/>
  <c r="X586" i="5"/>
  <c r="S587" i="5"/>
  <c r="T587" i="5" s="1"/>
  <c r="X587" i="5"/>
  <c r="S588" i="5"/>
  <c r="T588" i="5" s="1"/>
  <c r="X588" i="5"/>
  <c r="S589" i="5"/>
  <c r="T589" i="5" s="1"/>
  <c r="X589" i="5"/>
  <c r="S590" i="5"/>
  <c r="T590" i="5" s="1"/>
  <c r="X590" i="5"/>
  <c r="S591" i="5"/>
  <c r="T591" i="5" s="1"/>
  <c r="X591" i="5"/>
  <c r="S592" i="5"/>
  <c r="T592" i="5" s="1"/>
  <c r="X592" i="5"/>
  <c r="S594" i="5"/>
  <c r="T594" i="5" s="1"/>
  <c r="X594" i="5"/>
  <c r="S595" i="5"/>
  <c r="T595" i="5" s="1"/>
  <c r="X595" i="5"/>
  <c r="S596" i="5"/>
  <c r="T596" i="5" s="1"/>
  <c r="X596" i="5"/>
  <c r="S597" i="5"/>
  <c r="X597" i="5"/>
  <c r="S598" i="5"/>
  <c r="T598" i="5" s="1"/>
  <c r="X598" i="5"/>
  <c r="S599" i="5"/>
  <c r="X599" i="5"/>
  <c r="S499" i="5"/>
  <c r="T499" i="5" s="1"/>
  <c r="X499" i="5"/>
  <c r="X600" i="5"/>
  <c r="S600" i="5"/>
  <c r="T600" i="5" s="1"/>
  <c r="S601" i="5"/>
  <c r="T601" i="5" s="1"/>
  <c r="X601" i="5"/>
  <c r="S602" i="5"/>
  <c r="T602" i="5" s="1"/>
  <c r="X602" i="5"/>
  <c r="S603" i="5"/>
  <c r="T603" i="5" s="1"/>
  <c r="X603" i="5"/>
  <c r="S604" i="5"/>
  <c r="T604" i="5" s="1"/>
  <c r="X604" i="5"/>
  <c r="S605" i="5"/>
  <c r="T605" i="5" s="1"/>
  <c r="X605" i="5"/>
  <c r="X606" i="5"/>
  <c r="S606" i="5"/>
  <c r="T606" i="5" s="1"/>
  <c r="S607" i="5"/>
  <c r="X607" i="5"/>
  <c r="S608" i="5"/>
  <c r="T608" i="5" s="1"/>
  <c r="X608" i="5"/>
  <c r="S609" i="5"/>
  <c r="T609" i="5" s="1"/>
  <c r="X609" i="5"/>
  <c r="S610" i="5"/>
  <c r="X610" i="5"/>
  <c r="S611" i="5"/>
  <c r="X611" i="5"/>
  <c r="S612" i="5"/>
  <c r="T612" i="5" s="1"/>
  <c r="X612" i="5"/>
  <c r="S613" i="5"/>
  <c r="X613" i="5"/>
  <c r="S614" i="5"/>
  <c r="T614" i="5" s="1"/>
  <c r="X614" i="5"/>
  <c r="S615" i="5"/>
  <c r="T615" i="5" s="1"/>
  <c r="X615" i="5"/>
  <c r="S616" i="5"/>
  <c r="T616" i="5" s="1"/>
  <c r="X616" i="5"/>
  <c r="S617" i="5"/>
  <c r="T617" i="5" s="1"/>
  <c r="X617" i="5"/>
  <c r="S618" i="5"/>
  <c r="T618" i="5" s="1"/>
  <c r="X618" i="5"/>
  <c r="X619" i="5"/>
  <c r="S619" i="5"/>
  <c r="T619" i="5" s="1"/>
  <c r="S620" i="5"/>
  <c r="T620" i="5" s="1"/>
  <c r="X620" i="5"/>
  <c r="S621" i="5"/>
  <c r="T621" i="5" s="1"/>
  <c r="X621" i="5"/>
  <c r="S622" i="5"/>
  <c r="T622" i="5" s="1"/>
  <c r="X622" i="5"/>
  <c r="S623" i="5"/>
  <c r="T623" i="5" s="1"/>
  <c r="X623" i="5"/>
  <c r="S624" i="5"/>
  <c r="T624" i="5" s="1"/>
  <c r="X624" i="5"/>
  <c r="T18" i="4" l="1"/>
  <c r="U18" i="4" s="1"/>
  <c r="V18" i="4" s="1"/>
  <c r="W18" i="4" s="1"/>
  <c r="X18" i="4" s="1"/>
  <c r="Y18" i="4" s="1"/>
  <c r="Z18" i="4" s="1"/>
  <c r="T17" i="4"/>
  <c r="U14" i="4"/>
  <c r="U15" i="4"/>
  <c r="U12" i="4"/>
  <c r="V12" i="4" s="1"/>
  <c r="U13" i="4"/>
  <c r="V46" i="4"/>
  <c r="V47" i="4"/>
  <c r="W50" i="4"/>
  <c r="X50" i="4" s="1"/>
  <c r="X51" i="4"/>
  <c r="Y51" i="4" s="1"/>
  <c r="V48" i="4"/>
  <c r="W48" i="4" s="1"/>
  <c r="V49" i="4"/>
  <c r="W49" i="4" s="1"/>
  <c r="U16" i="4" l="1"/>
  <c r="U17" i="4"/>
  <c r="V17" i="4" s="1"/>
  <c r="W17" i="4" s="1"/>
  <c r="X17" i="4" s="1"/>
  <c r="V13" i="4"/>
  <c r="V14" i="4"/>
  <c r="W46" i="4"/>
  <c r="W45" i="4"/>
  <c r="X48" i="4"/>
  <c r="Y48" i="4" s="1"/>
  <c r="X49" i="4"/>
  <c r="Y50" i="4"/>
  <c r="Z50" i="4" s="1"/>
  <c r="Y49" i="4"/>
  <c r="Z49" i="4" s="1"/>
  <c r="Z51" i="4"/>
  <c r="AA51" i="4" s="1"/>
  <c r="AB51" i="4" s="1"/>
  <c r="AC51" i="4" s="1"/>
  <c r="W47" i="4"/>
  <c r="Z48" i="4" l="1"/>
  <c r="AA48" i="4" s="1"/>
  <c r="V15" i="4"/>
  <c r="V16" i="4"/>
  <c r="W16" i="4" s="1"/>
  <c r="Y17" i="4"/>
  <c r="Z17" i="4" s="1"/>
  <c r="W12" i="4"/>
  <c r="X12" i="4" s="1"/>
  <c r="W13" i="4"/>
  <c r="X45" i="4"/>
  <c r="AA49" i="4"/>
  <c r="AA50" i="4"/>
  <c r="AB50" i="4" s="1"/>
  <c r="X47" i="4"/>
  <c r="Y47" i="4" s="1"/>
  <c r="X46" i="4"/>
  <c r="W15" i="4" l="1"/>
  <c r="X15" i="4" s="1"/>
  <c r="W14" i="4"/>
  <c r="AB48" i="4"/>
  <c r="AC48" i="4" s="1"/>
  <c r="AB49" i="4"/>
  <c r="AC49" i="4" s="1"/>
  <c r="AC50" i="4"/>
  <c r="Z47" i="4"/>
  <c r="AA47" i="4" s="1"/>
  <c r="AB47" i="4" s="1"/>
  <c r="Y46" i="4"/>
  <c r="Z46" i="4" s="1"/>
  <c r="Y45" i="4"/>
  <c r="X16" i="4"/>
  <c r="Y16" i="4" s="1"/>
  <c r="X13" i="4" l="1"/>
  <c r="X14" i="4"/>
  <c r="AC47" i="4"/>
  <c r="AA46" i="4"/>
  <c r="AB46" i="4" s="1"/>
  <c r="Z45" i="4"/>
  <c r="AA45" i="4" s="1"/>
  <c r="AB45" i="4" s="1"/>
  <c r="Y14" i="4"/>
  <c r="Y15" i="4"/>
  <c r="Z15" i="4"/>
  <c r="Z16" i="4"/>
  <c r="Y13" i="4" l="1"/>
  <c r="Y12" i="4"/>
  <c r="Z12" i="4" s="1"/>
  <c r="AA12" i="4"/>
  <c r="AC45" i="4"/>
  <c r="AC46" i="4"/>
  <c r="Z14" i="4"/>
  <c r="Z13" i="4"/>
  <c r="B30" i="4" l="1"/>
  <c r="S42" i="4"/>
  <c r="T42" i="4" s="1"/>
  <c r="U42" i="4" s="1"/>
  <c r="A114" i="6"/>
  <c r="G114" i="6" s="1"/>
  <c r="AA13" i="4" a="1"/>
  <c r="V42" i="4" l="1"/>
  <c r="W42" i="4" s="1"/>
  <c r="V43" i="4"/>
  <c r="A17" i="6"/>
  <c r="G7" i="6"/>
  <c r="H7" i="6" s="1"/>
  <c r="O30" i="4"/>
  <c r="M30" i="4"/>
  <c r="B31" i="4"/>
  <c r="A115" i="6"/>
  <c r="G115" i="6" s="1"/>
  <c r="AA14" i="4" a="1"/>
  <c r="AA15" i="4" s="1" a="1"/>
  <c r="W43" i="4" l="1"/>
  <c r="W44" i="4"/>
  <c r="X44" i="4" s="1"/>
  <c r="Y44" i="4" s="1"/>
  <c r="Z44" i="4" s="1"/>
  <c r="X42" i="4"/>
  <c r="Y42" i="4" s="1"/>
  <c r="X43" i="4"/>
  <c r="F39" i="6"/>
  <c r="F17" i="6"/>
  <c r="H17" i="6" s="1"/>
  <c r="F28" i="6"/>
  <c r="H28" i="6" s="1"/>
  <c r="D7" i="6"/>
  <c r="C7" i="6"/>
  <c r="P42" i="4"/>
  <c r="B42" i="4" s="1"/>
  <c r="P54" i="4"/>
  <c r="A18" i="6"/>
  <c r="O31" i="4"/>
  <c r="M31" i="4"/>
  <c r="A116" i="6"/>
  <c r="G116" i="6" s="1"/>
  <c r="B32" i="4"/>
  <c r="B33" i="4"/>
  <c r="A117" i="6"/>
  <c r="G117" i="6" s="1"/>
  <c r="AA16" i="4" a="1"/>
  <c r="AA17" i="4" s="1" a="1"/>
  <c r="Y43" i="4" l="1"/>
  <c r="F98" i="6"/>
  <c r="H98" i="6" s="1"/>
  <c r="F50" i="6"/>
  <c r="F114" i="6"/>
  <c r="H39" i="6"/>
  <c r="D17" i="6"/>
  <c r="C17" i="6"/>
  <c r="D28" i="6"/>
  <c r="K114" i="6"/>
  <c r="C28" i="6"/>
  <c r="A28" i="6"/>
  <c r="M42" i="4"/>
  <c r="B90" i="4"/>
  <c r="B78" i="4"/>
  <c r="B102" i="4"/>
  <c r="B54" i="4"/>
  <c r="B120" i="4"/>
  <c r="B66" i="4"/>
  <c r="F29" i="6"/>
  <c r="H29" i="6" s="1"/>
  <c r="F40" i="6"/>
  <c r="F18" i="6"/>
  <c r="H18" i="6" s="1"/>
  <c r="P43" i="4"/>
  <c r="B43" i="4" s="1"/>
  <c r="P55" i="4"/>
  <c r="O32" i="4"/>
  <c r="A19" i="6"/>
  <c r="M32" i="4"/>
  <c r="A20" i="6"/>
  <c r="O33" i="4"/>
  <c r="M33" i="4"/>
  <c r="A119" i="6"/>
  <c r="G119" i="6" s="1"/>
  <c r="B35" i="4"/>
  <c r="AA18" i="4" a="1"/>
  <c r="B34" i="4"/>
  <c r="A118" i="6"/>
  <c r="G118" i="6" s="1"/>
  <c r="Z43" i="4" l="1"/>
  <c r="Z42" i="4"/>
  <c r="AA42" i="4" s="1"/>
  <c r="C98" i="6"/>
  <c r="D98" i="6"/>
  <c r="H50" i="6"/>
  <c r="F61" i="6"/>
  <c r="B2" i="6"/>
  <c r="H114" i="6"/>
  <c r="D39" i="6"/>
  <c r="C39" i="6"/>
  <c r="A72" i="6"/>
  <c r="M90" i="4"/>
  <c r="M78" i="4"/>
  <c r="A61" i="6"/>
  <c r="A83" i="6"/>
  <c r="M102" i="4"/>
  <c r="M54" i="4"/>
  <c r="A39" i="6"/>
  <c r="A98" i="6"/>
  <c r="M120" i="4"/>
  <c r="M66" i="4"/>
  <c r="A50" i="6"/>
  <c r="D29" i="6"/>
  <c r="C29" i="6"/>
  <c r="K115" i="6"/>
  <c r="H40" i="6"/>
  <c r="F99" i="6"/>
  <c r="H99" i="6" s="1"/>
  <c r="F115" i="6"/>
  <c r="H115" i="6" s="1"/>
  <c r="F51" i="6"/>
  <c r="D18" i="6"/>
  <c r="C18" i="6"/>
  <c r="M43" i="4"/>
  <c r="A29" i="6"/>
  <c r="B79" i="4"/>
  <c r="B103" i="4"/>
  <c r="B55" i="4"/>
  <c r="B67" i="4"/>
  <c r="B91" i="4"/>
  <c r="B121" i="4"/>
  <c r="P44" i="4"/>
  <c r="B44" i="4" s="1"/>
  <c r="P56" i="4"/>
  <c r="F41" i="6"/>
  <c r="F19" i="6"/>
  <c r="H19" i="6" s="1"/>
  <c r="F30" i="6"/>
  <c r="H30" i="6" s="1"/>
  <c r="F20" i="6"/>
  <c r="H20" i="6" s="1"/>
  <c r="F42" i="6"/>
  <c r="F31" i="6"/>
  <c r="H31" i="6" s="1"/>
  <c r="P57" i="4"/>
  <c r="P45" i="4"/>
  <c r="B45" i="4" s="1"/>
  <c r="A22" i="6"/>
  <c r="O35" i="4"/>
  <c r="M35" i="4"/>
  <c r="AA19" i="4" a="1"/>
  <c r="B36" i="4"/>
  <c r="A120" i="6"/>
  <c r="O34" i="4"/>
  <c r="M34" i="4"/>
  <c r="A21" i="6"/>
  <c r="AA43" i="4" l="1"/>
  <c r="AA44" i="4"/>
  <c r="AB44" i="4" s="1"/>
  <c r="D50" i="6"/>
  <c r="C50" i="6"/>
  <c r="F72" i="6"/>
  <c r="H61" i="6"/>
  <c r="D114" i="6"/>
  <c r="C114" i="6"/>
  <c r="D40" i="6"/>
  <c r="C40" i="6"/>
  <c r="D99" i="6"/>
  <c r="C99" i="6"/>
  <c r="D115" i="6"/>
  <c r="C115" i="6"/>
  <c r="F62" i="6"/>
  <c r="H51" i="6"/>
  <c r="A62" i="6"/>
  <c r="M79" i="4"/>
  <c r="M103" i="4"/>
  <c r="A84" i="6"/>
  <c r="M55" i="4"/>
  <c r="A40" i="6"/>
  <c r="M67" i="4"/>
  <c r="A51" i="6"/>
  <c r="M91" i="4"/>
  <c r="A73" i="6"/>
  <c r="A99" i="6"/>
  <c r="M121" i="4"/>
  <c r="A30" i="6"/>
  <c r="M44" i="4"/>
  <c r="B56" i="4"/>
  <c r="B92" i="4"/>
  <c r="B122" i="4"/>
  <c r="B104" i="4"/>
  <c r="B80" i="4"/>
  <c r="B68" i="4"/>
  <c r="F52" i="6"/>
  <c r="H41" i="6"/>
  <c r="F116" i="6"/>
  <c r="H116" i="6" s="1"/>
  <c r="F100" i="6"/>
  <c r="H100" i="6" s="1"/>
  <c r="D19" i="6"/>
  <c r="C19" i="6"/>
  <c r="K116" i="6"/>
  <c r="C30" i="6"/>
  <c r="D30" i="6"/>
  <c r="D20" i="6"/>
  <c r="C20" i="6"/>
  <c r="F117" i="6"/>
  <c r="H117" i="6" s="1"/>
  <c r="H42" i="6"/>
  <c r="F53" i="6"/>
  <c r="F101" i="6"/>
  <c r="H101" i="6" s="1"/>
  <c r="K117" i="6"/>
  <c r="D31" i="6"/>
  <c r="C31" i="6"/>
  <c r="B81" i="4"/>
  <c r="B93" i="4"/>
  <c r="B69" i="4"/>
  <c r="B123" i="4"/>
  <c r="B57" i="4"/>
  <c r="B105" i="4"/>
  <c r="A31" i="6"/>
  <c r="M45" i="4"/>
  <c r="F44" i="6"/>
  <c r="F22" i="6"/>
  <c r="H22" i="6" s="1"/>
  <c r="F33" i="6"/>
  <c r="H33" i="6" s="1"/>
  <c r="P47" i="4"/>
  <c r="B47" i="4" s="1"/>
  <c r="P59" i="4"/>
  <c r="B37" i="4"/>
  <c r="A121" i="6"/>
  <c r="AA20" i="4" a="1"/>
  <c r="O36" i="4"/>
  <c r="M36" i="4"/>
  <c r="A23" i="6"/>
  <c r="P46" i="4"/>
  <c r="B46" i="4" s="1"/>
  <c r="P58" i="4"/>
  <c r="F21" i="6"/>
  <c r="H21" i="6" s="1"/>
  <c r="F43" i="6"/>
  <c r="F94" i="6" s="1"/>
  <c r="F32" i="6"/>
  <c r="H32" i="6" s="1"/>
  <c r="AB42" i="4" l="1"/>
  <c r="AC42" i="4" s="1"/>
  <c r="AB43" i="4"/>
  <c r="F83" i="6"/>
  <c r="H83" i="6" s="1"/>
  <c r="H72" i="6"/>
  <c r="D61" i="6"/>
  <c r="C61" i="6"/>
  <c r="H62" i="6"/>
  <c r="F73" i="6"/>
  <c r="C51" i="6"/>
  <c r="D51" i="6"/>
  <c r="M56" i="4"/>
  <c r="A41" i="6"/>
  <c r="M92" i="4"/>
  <c r="A74" i="6"/>
  <c r="M122" i="4"/>
  <c r="A100" i="6"/>
  <c r="M104" i="4"/>
  <c r="A85" i="6"/>
  <c r="M80" i="4"/>
  <c r="A63" i="6"/>
  <c r="M68" i="4"/>
  <c r="A52" i="6"/>
  <c r="F109" i="6"/>
  <c r="H109" i="6" s="1"/>
  <c r="H94" i="6"/>
  <c r="F110" i="6"/>
  <c r="H110" i="6" s="1"/>
  <c r="F111" i="6"/>
  <c r="H111" i="6" s="1"/>
  <c r="F95" i="6"/>
  <c r="F108" i="6"/>
  <c r="H108" i="6" s="1"/>
  <c r="H52" i="6"/>
  <c r="F63" i="6"/>
  <c r="C41" i="6"/>
  <c r="D41" i="6"/>
  <c r="D116" i="6"/>
  <c r="C116" i="6"/>
  <c r="C100" i="6"/>
  <c r="D100" i="6"/>
  <c r="D117" i="6"/>
  <c r="C117" i="6"/>
  <c r="C42" i="6"/>
  <c r="D42" i="6"/>
  <c r="H53" i="6"/>
  <c r="F64" i="6"/>
  <c r="D101" i="6"/>
  <c r="C101" i="6"/>
  <c r="M81" i="4"/>
  <c r="A64" i="6"/>
  <c r="M93" i="4"/>
  <c r="A75" i="6"/>
  <c r="M69" i="4"/>
  <c r="A53" i="6"/>
  <c r="A101" i="6"/>
  <c r="M123" i="4"/>
  <c r="M57" i="4"/>
  <c r="A42" i="6"/>
  <c r="A86" i="6"/>
  <c r="M105" i="4"/>
  <c r="H44" i="6"/>
  <c r="F119" i="6"/>
  <c r="H119" i="6" s="1"/>
  <c r="F103" i="6"/>
  <c r="H103" i="6" s="1"/>
  <c r="F55" i="6"/>
  <c r="D22" i="6"/>
  <c r="C22" i="6"/>
  <c r="D33" i="6"/>
  <c r="K119" i="6"/>
  <c r="C33" i="6"/>
  <c r="A33" i="6"/>
  <c r="M47" i="4"/>
  <c r="B125" i="4"/>
  <c r="B83" i="4"/>
  <c r="B95" i="4"/>
  <c r="B107" i="4"/>
  <c r="B59" i="4"/>
  <c r="B71" i="4"/>
  <c r="O37" i="4"/>
  <c r="M37" i="4"/>
  <c r="A24" i="6"/>
  <c r="B38" i="4"/>
  <c r="A122" i="6"/>
  <c r="AA21" i="4" a="1"/>
  <c r="P60" i="4"/>
  <c r="P48" i="4"/>
  <c r="B48" i="4" s="1"/>
  <c r="A32" i="6"/>
  <c r="M46" i="4"/>
  <c r="B106" i="4"/>
  <c r="B82" i="4"/>
  <c r="B94" i="4"/>
  <c r="B124" i="4"/>
  <c r="B70" i="4"/>
  <c r="B58" i="4"/>
  <c r="C21" i="6"/>
  <c r="D21" i="6"/>
  <c r="F118" i="6"/>
  <c r="H118" i="6" s="1"/>
  <c r="F102" i="6"/>
  <c r="H102" i="6" s="1"/>
  <c r="F54" i="6"/>
  <c r="H43" i="6"/>
  <c r="K118" i="6"/>
  <c r="C32" i="6"/>
  <c r="D32" i="6"/>
  <c r="AC44" i="4" l="1"/>
  <c r="AC43" i="4"/>
  <c r="D83" i="6"/>
  <c r="C83" i="6"/>
  <c r="D72" i="6"/>
  <c r="C72" i="6"/>
  <c r="D62" i="6"/>
  <c r="C62" i="6"/>
  <c r="F84" i="6"/>
  <c r="H84" i="6" s="1"/>
  <c r="H73" i="6"/>
  <c r="D109" i="6"/>
  <c r="C109" i="6"/>
  <c r="D94" i="6"/>
  <c r="C94" i="6"/>
  <c r="D110" i="6"/>
  <c r="C110" i="6"/>
  <c r="D111" i="6"/>
  <c r="C111" i="6"/>
  <c r="F96" i="6"/>
  <c r="H96" i="6" s="1"/>
  <c r="H95" i="6"/>
  <c r="D108" i="6"/>
  <c r="C108" i="6"/>
  <c r="D52" i="6"/>
  <c r="C52" i="6"/>
  <c r="H63" i="6"/>
  <c r="F74" i="6"/>
  <c r="D53" i="6"/>
  <c r="C53" i="6"/>
  <c r="H64" i="6"/>
  <c r="F75" i="6"/>
  <c r="D44" i="6"/>
  <c r="C44" i="6"/>
  <c r="C119" i="6"/>
  <c r="D119" i="6"/>
  <c r="D103" i="6"/>
  <c r="C103" i="6"/>
  <c r="H55" i="6"/>
  <c r="F66" i="6"/>
  <c r="A103" i="6"/>
  <c r="M125" i="4"/>
  <c r="A66" i="6"/>
  <c r="M83" i="4"/>
  <c r="A77" i="6"/>
  <c r="M95" i="4"/>
  <c r="A88" i="6"/>
  <c r="M107" i="4"/>
  <c r="M59" i="4"/>
  <c r="A44" i="6"/>
  <c r="A55" i="6"/>
  <c r="M71" i="4"/>
  <c r="P61" i="4"/>
  <c r="P49" i="4"/>
  <c r="B49" i="4" s="1"/>
  <c r="A25" i="6"/>
  <c r="O38" i="4"/>
  <c r="M38" i="4"/>
  <c r="B39" i="4"/>
  <c r="A123" i="6"/>
  <c r="AA22" i="4"/>
  <c r="AA23" i="4" s="1"/>
  <c r="B108" i="4"/>
  <c r="B72" i="4"/>
  <c r="B96" i="4"/>
  <c r="B84" i="4"/>
  <c r="B126" i="4"/>
  <c r="B60" i="4"/>
  <c r="A34" i="6"/>
  <c r="M48" i="4"/>
  <c r="M106" i="4"/>
  <c r="A87" i="6"/>
  <c r="M82" i="4"/>
  <c r="A65" i="6"/>
  <c r="M94" i="4"/>
  <c r="A76" i="6"/>
  <c r="A102" i="6"/>
  <c r="M124" i="4"/>
  <c r="A54" i="6"/>
  <c r="M70" i="4"/>
  <c r="M58" i="4"/>
  <c r="A43" i="6"/>
  <c r="D118" i="6"/>
  <c r="C118" i="6"/>
  <c r="D102" i="6"/>
  <c r="C102" i="6"/>
  <c r="F65" i="6"/>
  <c r="H54" i="6"/>
  <c r="D43" i="6"/>
  <c r="C43" i="6"/>
  <c r="D84" i="6" l="1"/>
  <c r="C84" i="6"/>
  <c r="C73" i="6"/>
  <c r="D73" i="6"/>
  <c r="D96" i="6"/>
  <c r="C96" i="6"/>
  <c r="D95" i="6"/>
  <c r="C95" i="6"/>
  <c r="D63" i="6"/>
  <c r="C63" i="6"/>
  <c r="H74" i="6"/>
  <c r="F85" i="6"/>
  <c r="H85" i="6" s="1"/>
  <c r="D64" i="6"/>
  <c r="C64" i="6"/>
  <c r="H75" i="6"/>
  <c r="F86" i="6"/>
  <c r="H86" i="6" s="1"/>
  <c r="D55" i="6"/>
  <c r="C55" i="6"/>
  <c r="F77" i="6"/>
  <c r="H66" i="6"/>
  <c r="B73" i="4"/>
  <c r="B109" i="4"/>
  <c r="B61" i="4"/>
  <c r="B85" i="4"/>
  <c r="B97" i="4"/>
  <c r="B127" i="4"/>
  <c r="A35" i="6"/>
  <c r="M49" i="4"/>
  <c r="P50" i="4"/>
  <c r="B50" i="4" s="1"/>
  <c r="P62" i="4"/>
  <c r="O39" i="4"/>
  <c r="A26" i="6"/>
  <c r="M39" i="4"/>
  <c r="Q41" i="4"/>
  <c r="B41" i="4" s="1"/>
  <c r="A27" i="6" s="1"/>
  <c r="Q53" i="4"/>
  <c r="M108" i="4"/>
  <c r="A89" i="6"/>
  <c r="M72" i="4"/>
  <c r="A56" i="6"/>
  <c r="A78" i="6"/>
  <c r="M96" i="4"/>
  <c r="M84" i="4"/>
  <c r="A67" i="6"/>
  <c r="M126" i="4"/>
  <c r="A104" i="6"/>
  <c r="M60" i="4"/>
  <c r="A45" i="6"/>
  <c r="H65" i="6"/>
  <c r="F76" i="6"/>
  <c r="D54" i="6"/>
  <c r="C54" i="6"/>
  <c r="C74" i="6" l="1"/>
  <c r="D74" i="6"/>
  <c r="D85" i="6"/>
  <c r="C85" i="6"/>
  <c r="D75" i="6"/>
  <c r="C75" i="6"/>
  <c r="D86" i="6"/>
  <c r="C86" i="6"/>
  <c r="H77" i="6"/>
  <c r="F88" i="6"/>
  <c r="H88" i="6" s="1"/>
  <c r="C66" i="6"/>
  <c r="D66" i="6"/>
  <c r="M73" i="4"/>
  <c r="A57" i="6"/>
  <c r="M109" i="4"/>
  <c r="A90" i="6"/>
  <c r="M61" i="4"/>
  <c r="A46" i="6"/>
  <c r="M85" i="4"/>
  <c r="A68" i="6"/>
  <c r="A79" i="6"/>
  <c r="M97" i="4"/>
  <c r="M127" i="4"/>
  <c r="A105" i="6"/>
  <c r="M50" i="4"/>
  <c r="A36" i="6"/>
  <c r="B128" i="4"/>
  <c r="B86" i="4"/>
  <c r="B74" i="4"/>
  <c r="B110" i="4"/>
  <c r="B62" i="4"/>
  <c r="B98" i="4"/>
  <c r="P63" i="4"/>
  <c r="P51" i="4"/>
  <c r="B51" i="4" s="1"/>
  <c r="B53" i="4"/>
  <c r="A38" i="6" s="1"/>
  <c r="B65" i="4"/>
  <c r="A49" i="6" s="1"/>
  <c r="B115" i="4"/>
  <c r="A94" i="6" s="1"/>
  <c r="B117" i="4"/>
  <c r="A95" i="6" s="1"/>
  <c r="B89" i="4"/>
  <c r="A71" i="6" s="1"/>
  <c r="B137" i="4"/>
  <c r="A111" i="6" s="1"/>
  <c r="B77" i="4"/>
  <c r="A60" i="6" s="1"/>
  <c r="B133" i="4"/>
  <c r="A109" i="6" s="1"/>
  <c r="B135" i="4"/>
  <c r="A110" i="6" s="1"/>
  <c r="B101" i="4"/>
  <c r="A82" i="6" s="1"/>
  <c r="B119" i="4"/>
  <c r="A97" i="6" s="1"/>
  <c r="B131" i="4"/>
  <c r="A108" i="6" s="1"/>
  <c r="D65" i="6"/>
  <c r="C65" i="6"/>
  <c r="F87" i="6"/>
  <c r="H87" i="6" s="1"/>
  <c r="H76" i="6"/>
  <c r="C77" i="6" l="1"/>
  <c r="D77" i="6"/>
  <c r="D88" i="6"/>
  <c r="C88" i="6"/>
  <c r="H125" i="6"/>
  <c r="D2" i="6" s="1"/>
  <c r="A106" i="6"/>
  <c r="M128" i="4"/>
  <c r="A69" i="6"/>
  <c r="M86" i="4"/>
  <c r="A58" i="6"/>
  <c r="M74" i="4"/>
  <c r="A91" i="6"/>
  <c r="M110" i="4"/>
  <c r="A47" i="6"/>
  <c r="M62" i="4"/>
  <c r="A80" i="6"/>
  <c r="M98" i="4"/>
  <c r="B87" i="4"/>
  <c r="B99" i="4"/>
  <c r="B75" i="4"/>
  <c r="B111" i="4"/>
  <c r="B63" i="4"/>
  <c r="B129" i="4"/>
  <c r="M51" i="4"/>
  <c r="A37" i="6"/>
  <c r="C87" i="6"/>
  <c r="D87" i="6"/>
  <c r="D76" i="6"/>
  <c r="C76" i="6"/>
  <c r="A70" i="6" l="1"/>
  <c r="M87" i="4"/>
  <c r="M99" i="4"/>
  <c r="A81" i="6"/>
  <c r="A59" i="6"/>
  <c r="M75" i="4"/>
  <c r="A92" i="6"/>
  <c r="M111" i="4"/>
  <c r="A48" i="6"/>
  <c r="M63" i="4"/>
  <c r="A107" i="6"/>
  <c r="M12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<sst xmlns="http://schemas.openxmlformats.org/spreadsheetml/2006/main" count="31886" uniqueCount="20407">
  <si>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</si>
  <si>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</si>
  <si>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</si>
  <si>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</si>
  <si>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</si>
  <si>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</si>
  <si>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</si>
  <si>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</si>
  <si>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</si>
  <si>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</si>
  <si>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</si>
  <si>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</si>
  <si>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</si>
  <si>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</si>
  <si>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</si>
  <si>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</si>
  <si>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</si>
  <si>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</si>
  <si>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</si>
  <si>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</si>
  <si>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</si>
  <si>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</si>
  <si>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</si>
  <si>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</si>
  <si>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</si>
  <si>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</si>
  <si>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</si>
  <si>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</si>
  <si>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</si>
  <si>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</si>
  <si>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</si>
  <si>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</si>
  <si>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</si>
  <si>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</si>
  <si>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</si>
  <si>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</si>
  <si>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</si>
  <si>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</si>
  <si>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</si>
  <si>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</si>
  <si>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</si>
  <si>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</si>
  <si>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</si>
  <si>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</si>
  <si>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</si>
  <si>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</si>
  <si>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</si>
  <si>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</si>
  <si>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</si>
  <si>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</si>
  <si>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</si>
  <si>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</si>
  <si>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</si>
  <si>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</si>
  <si>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</si>
  <si>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</si>
  <si>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</si>
  <si>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</si>
  <si>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</si>
  <si>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</si>
  <si>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</si>
  <si>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</si>
  <si>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</si>
  <si>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</si>
  <si>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</si>
  <si>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</si>
  <si>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</si>
  <si>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</si>
  <si>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</si>
  <si>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</si>
  <si>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</si>
  <si>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</si>
  <si>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</si>
  <si>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</si>
  <si>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</si>
  <si>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</si>
  <si>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</si>
  <si>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</si>
  <si>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</si>
  <si>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</si>
  <si>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</si>
  <si>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</si>
  <si>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</si>
  <si>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</si>
  <si>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</si>
  <si>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</si>
  <si>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</si>
  <si>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</si>
  <si>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</si>
  <si>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</si>
  <si>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</si>
  <si>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</si>
  <si>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</si>
  <si>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</si>
  <si>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</si>
  <si>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</si>
  <si>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</si>
  <si>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</si>
  <si>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</si>
  <si>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</si>
  <si>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</si>
  <si>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</si>
  <si>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</si>
  <si>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</si>
  <si>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</si>
  <si>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</si>
  <si>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</si>
  <si>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</si>
  <si>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</si>
  <si>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</si>
  <si>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</si>
  <si>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</si>
  <si>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</si>
  <si>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</si>
  <si>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</si>
  <si>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</si>
  <si>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</si>
  <si>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</si>
  <si>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</si>
  <si>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</si>
  <si>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</si>
  <si>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</si>
  <si>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</si>
  <si>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</si>
  <si>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</si>
  <si>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</si>
  <si>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</si>
  <si>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</si>
  <si>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</si>
  <si>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</si>
  <si>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</si>
  <si>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</si>
  <si>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</si>
  <si>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</si>
  <si>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</si>
  <si>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</si>
  <si>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</si>
  <si>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</si>
  <si>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</si>
  <si>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</si>
  <si>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</si>
  <si>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</si>
  <si>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</si>
  <si>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</si>
  <si>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</si>
  <si>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</si>
  <si>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</si>
  <si>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</si>
  <si>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</si>
  <si>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</si>
  <si>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</si>
  <si>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</si>
  <si>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</si>
  <si>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</si>
  <si>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</si>
  <si>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</si>
  <si>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</si>
  <si>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</si>
  <si>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</si>
  <si>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</si>
  <si>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</si>
  <si>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</si>
  <si>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</si>
  <si>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</si>
  <si>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</si>
  <si>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</si>
  <si>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</si>
  <si>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</si>
  <si>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</si>
  <si>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</si>
  <si>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</si>
  <si>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</si>
  <si>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</si>
  <si>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</si>
  <si>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</si>
  <si>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</si>
  <si>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</si>
  <si>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</si>
  <si>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</si>
  <si>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</si>
  <si>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</si>
  <si>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</si>
  <si>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</si>
  <si>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</si>
  <si>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</si>
  <si>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</si>
  <si>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</si>
  <si>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</si>
  <si>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</si>
  <si>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</si>
  <si>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</si>
  <si>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</si>
  <si>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</si>
  <si>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</si>
  <si>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</si>
  <si>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</si>
  <si>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</si>
  <si>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</si>
  <si>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</si>
  <si>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</si>
  <si>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</si>
  <si>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</si>
  <si>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</si>
  <si>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</si>
  <si>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</si>
  <si>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</si>
  <si>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</si>
  <si>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</si>
  <si>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</si>
  <si>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</si>
  <si>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</si>
  <si>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</si>
  <si>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</si>
  <si>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</si>
  <si>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</si>
  <si>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</si>
  <si>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</si>
  <si>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</si>
  <si>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</si>
  <si>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</si>
  <si>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</si>
  <si>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</si>
  <si>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</si>
  <si>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</si>
  <si>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</si>
  <si>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</si>
  <si>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</si>
  <si>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</si>
  <si>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</si>
  <si>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</si>
  <si>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</si>
  <si>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</si>
  <si>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</si>
  <si>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</si>
  <si>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</si>
  <si>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</si>
  <si>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</si>
  <si>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</si>
  <si>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</si>
  <si>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</si>
  <si>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</si>
  <si>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</si>
  <si>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</si>
  <si>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</si>
  <si>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</si>
  <si>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</si>
  <si>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</si>
  <si>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</si>
  <si>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</si>
  <si>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</si>
  <si>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</si>
  <si>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</si>
  <si>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</si>
  <si>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</si>
  <si>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</si>
  <si>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</si>
  <si>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</si>
  <si>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</si>
  <si>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</si>
  <si>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</si>
  <si>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</si>
  <si>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</si>
  <si>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</si>
  <si>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</si>
  <si>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</si>
  <si>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</si>
  <si>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</si>
  <si>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</si>
  <si>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</si>
  <si>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</si>
  <si>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</si>
  <si>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</si>
  <si>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</si>
  <si>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</si>
  <si>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</si>
  <si>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</si>
  <si>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</si>
  <si>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</si>
  <si>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</si>
  <si>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</si>
  <si>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</si>
  <si>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</si>
  <si>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</si>
  <si>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</si>
  <si>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</si>
  <si>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</si>
  <si>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</si>
  <si>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</si>
  <si>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</si>
  <si>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</si>
  <si>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</si>
  <si>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</si>
  <si>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</si>
  <si>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</si>
  <si>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</si>
  <si>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</si>
  <si>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</si>
  <si>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</si>
  <si>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</si>
  <si>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</si>
  <si>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</si>
  <si>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</si>
  <si>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</si>
  <si>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</si>
  <si>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</si>
  <si>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</si>
  <si>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</si>
  <si>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</si>
  <si>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</si>
  <si>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</si>
  <si>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</si>
  <si>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</si>
  <si>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</si>
  <si>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</si>
  <si>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</si>
  <si>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</si>
  <si>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</si>
  <si>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</si>
  <si>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</si>
  <si>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</si>
  <si>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</si>
  <si>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</si>
  <si>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</si>
  <si>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</si>
  <si>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</si>
  <si>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</si>
  <si>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</si>
  <si>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</si>
  <si>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</si>
  <si>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</si>
  <si>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</si>
  <si>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</si>
  <si>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</si>
  <si>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</si>
  <si>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</si>
  <si>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</si>
  <si>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</si>
  <si>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</si>
  <si>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</si>
  <si>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</si>
  <si>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</si>
  <si>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</si>
  <si>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</si>
  <si>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</si>
  <si>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</si>
  <si>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</si>
  <si>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</si>
  <si>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</si>
  <si>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</si>
  <si>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</si>
  <si>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</si>
  <si>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</si>
  <si>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</si>
  <si>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</si>
  <si>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</si>
  <si>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</si>
  <si>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</si>
  <si>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</si>
  <si>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</si>
  <si>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</si>
  <si>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</si>
  <si>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</si>
  <si>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</si>
  <si>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</si>
  <si>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</si>
  <si>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</si>
  <si>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</si>
  <si>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</si>
  <si>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</si>
  <si>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</si>
  <si>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</si>
  <si>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</si>
  <si>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</si>
  <si>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</si>
  <si>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</si>
  <si>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</si>
  <si>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</si>
  <si>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</si>
  <si>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</si>
  <si>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</si>
  <si>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</si>
  <si>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</si>
  <si>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</si>
  <si>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</si>
  <si>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</si>
  <si>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</si>
  <si>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</si>
  <si>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</si>
  <si>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</si>
  <si>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</si>
  <si>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</si>
  <si>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</si>
  <si>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</si>
  <si>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</si>
  <si>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</si>
  <si>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</si>
  <si>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</si>
  <si>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</si>
  <si>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</si>
  <si>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</si>
  <si>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</si>
  <si>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</si>
  <si>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</si>
  <si>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</si>
  <si>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</si>
  <si>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</si>
  <si>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</si>
  <si>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</si>
  <si>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</si>
  <si>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</si>
  <si>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</si>
  <si>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</si>
  <si>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</si>
  <si>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</si>
  <si>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</si>
  <si>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</si>
  <si>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</si>
  <si>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</si>
  <si>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</si>
  <si>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</si>
  <si>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</si>
  <si>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</si>
  <si>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</si>
  <si>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</si>
  <si>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</si>
  <si>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</si>
  <si>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</si>
  <si>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</si>
  <si>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</si>
  <si>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</si>
  <si>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</si>
  <si>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</si>
  <si>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</si>
  <si>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</si>
  <si>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</si>
  <si>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</si>
  <si>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</si>
  <si>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</si>
  <si>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</si>
  <si>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</si>
  <si>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</si>
  <si>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</si>
  <si>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</si>
  <si>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</si>
  <si>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</si>
  <si>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</si>
  <si>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</si>
  <si>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</si>
  <si>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</si>
  <si>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</si>
  <si>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</si>
  <si>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</si>
  <si>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</si>
  <si>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</si>
  <si>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</si>
  <si>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</si>
  <si>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</si>
  <si>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</si>
  <si>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</si>
  <si>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</si>
  <si>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</si>
  <si>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</si>
  <si>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</si>
  <si>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</si>
  <si>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</si>
  <si>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</si>
  <si>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</si>
  <si>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</si>
  <si>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</si>
  <si>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</si>
  <si>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</si>
  <si>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</si>
  <si>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</si>
  <si>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</si>
  <si>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</si>
  <si>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</si>
  <si>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</si>
  <si>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</si>
  <si>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</si>
  <si>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</si>
  <si>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</si>
  <si>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</si>
  <si>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</si>
  <si>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</si>
  <si>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</si>
  <si>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</si>
  <si>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</si>
  <si>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</si>
  <si>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</si>
  <si>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</si>
  <si>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</si>
  <si>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</si>
  <si>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</si>
  <si>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</si>
  <si>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</si>
  <si>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</si>
  <si>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</si>
  <si>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</si>
  <si>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</si>
  <si>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</si>
  <si>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</si>
  <si>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</si>
  <si>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</si>
  <si>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</si>
  <si>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</si>
  <si>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</si>
  <si>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</si>
  <si>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</si>
  <si>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</si>
  <si>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</si>
  <si>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</si>
  <si>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</si>
  <si>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</si>
  <si>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</si>
  <si>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</si>
  <si>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</si>
  <si>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</si>
  <si>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</si>
  <si>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</si>
  <si>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</si>
  <si>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</si>
  <si>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</si>
  <si>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</si>
  <si>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</si>
  <si>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</si>
  <si>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</si>
  <si>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</si>
  <si>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</si>
  <si>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</si>
  <si>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</si>
  <si>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</si>
  <si>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</si>
  <si>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</si>
  <si>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</si>
  <si>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</si>
  <si>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</si>
  <si>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</si>
  <si>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</si>
  <si>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</si>
  <si>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</si>
  <si>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</si>
  <si>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</si>
  <si>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</si>
  <si>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</si>
  <si>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</si>
  <si>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</si>
  <si>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</si>
  <si>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</si>
  <si>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</si>
  <si>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</si>
  <si>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</si>
  <si>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</si>
  <si>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</si>
  <si>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</si>
  <si>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</si>
  <si>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</si>
  <si>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</si>
  <si>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</si>
  <si>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</si>
  <si>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</si>
  <si>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</si>
  <si>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</si>
  <si>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</si>
  <si>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</si>
  <si>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</si>
  <si>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</si>
  <si>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</si>
  <si>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</si>
  <si>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</si>
  <si>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</si>
  <si>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</si>
  <si>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</si>
  <si>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</si>
  <si>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</si>
  <si>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</si>
  <si>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</si>
  <si>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</si>
  <si>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</si>
  <si>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</si>
  <si>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</si>
  <si>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</si>
  <si>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</si>
  <si>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</si>
  <si>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</si>
  <si>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</si>
  <si>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</si>
  <si>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</si>
  <si>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</si>
  <si>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</si>
  <si>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</si>
  <si>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</si>
  <si>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</si>
  <si>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</si>
  <si>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</si>
  <si>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</si>
  <si>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</si>
  <si>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</si>
  <si>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</si>
  <si>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</si>
  <si>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</si>
  <si>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</si>
  <si>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</si>
  <si>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</si>
  <si>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</si>
  <si>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</si>
  <si>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</si>
  <si>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</si>
  <si>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</si>
  <si>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</si>
  <si>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</si>
  <si>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</si>
  <si>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</si>
  <si>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</si>
  <si>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</si>
  <si>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</si>
  <si>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</si>
  <si>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</si>
  <si>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</si>
  <si>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</si>
  <si>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</si>
  <si>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</si>
  <si>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</si>
  <si>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</si>
  <si>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</si>
  <si>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</si>
  <si>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</si>
  <si>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</si>
  <si>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</si>
  <si>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</si>
  <si>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</si>
  <si>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</si>
  <si>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</si>
  <si>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</si>
  <si>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</si>
  <si>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</si>
  <si>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</si>
  <si>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</si>
  <si>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</si>
  <si>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</si>
  <si>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</si>
  <si>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</si>
  <si>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</si>
  <si>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</si>
  <si>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</si>
  <si>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</si>
  <si>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</si>
  <si>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</si>
  <si>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</si>
  <si>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</si>
  <si>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</si>
  <si>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</si>
  <si>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</si>
  <si>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</si>
  <si>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</si>
  <si>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</si>
  <si>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</si>
  <si>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</si>
  <si>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</si>
  <si>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</si>
  <si>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</si>
  <si>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</si>
  <si>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</si>
  <si>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</si>
  <si>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</si>
  <si>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</si>
  <si>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</si>
  <si>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</si>
  <si>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</si>
  <si>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</si>
  <si>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</si>
  <si>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</si>
  <si>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</si>
  <si>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</si>
  <si>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</si>
  <si>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</si>
  <si>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</si>
  <si>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</si>
  <si>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</si>
  <si>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</si>
  <si>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</si>
  <si>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</si>
  <si>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</si>
  <si>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</si>
  <si>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</si>
  <si>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</si>
  <si>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</si>
  <si>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</si>
  <si>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</si>
  <si>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</si>
  <si>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</si>
  <si>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</si>
  <si>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</si>
  <si>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</si>
  <si>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</si>
  <si>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</si>
  <si>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</si>
  <si>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</si>
  <si>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</si>
  <si>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</si>
  <si>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</si>
  <si>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</si>
  <si>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</si>
  <si>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</si>
  <si>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</si>
  <si>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</si>
  <si>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</si>
  <si>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</si>
  <si>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</si>
  <si>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</si>
  <si>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</si>
  <si>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</si>
  <si>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</si>
  <si>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</si>
  <si>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</si>
  <si>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</si>
  <si>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</si>
  <si>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</si>
  <si>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</si>
  <si>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</si>
  <si>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</si>
  <si>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</si>
  <si>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</si>
  <si>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</si>
  <si>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</si>
  <si>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</si>
  <si>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</si>
  <si>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</si>
  <si>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</si>
  <si>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</si>
  <si>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</si>
  <si>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</si>
  <si>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</si>
  <si>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</si>
  <si>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</si>
  <si>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</si>
  <si>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</si>
  <si>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</si>
  <si>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</si>
  <si>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</si>
  <si>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</si>
  <si>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</si>
  <si>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</si>
  <si>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</si>
  <si>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</si>
  <si>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</si>
  <si>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</si>
  <si>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</si>
  <si>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</si>
  <si>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</si>
  <si>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</si>
  <si>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</si>
  <si>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</si>
  <si>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</si>
  <si>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</si>
  <si>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</si>
  <si>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</si>
  <si>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</si>
  <si>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</si>
  <si>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</si>
  <si>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</si>
  <si>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</si>
  <si>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</si>
  <si>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</si>
  <si>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</si>
  <si>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</si>
  <si>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</si>
  <si>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</si>
  <si>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</si>
  <si>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</si>
  <si>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</si>
  <si>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</si>
  <si>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</si>
  <si>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</si>
  <si>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</si>
  <si>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</si>
  <si>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</si>
  <si>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</si>
  <si>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</si>
  <si>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</si>
  <si>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</si>
  <si>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</si>
  <si>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</si>
  <si>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</si>
  <si>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</si>
  <si>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</si>
  <si>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</si>
  <si>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</si>
  <si>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</si>
  <si>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</si>
  <si>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</si>
  <si>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</si>
  <si>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</si>
  <si>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</si>
  <si>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</si>
  <si>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</si>
  <si>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</si>
  <si>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</si>
  <si>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</si>
  <si>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</si>
  <si>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</si>
  <si>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</si>
  <si>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</si>
  <si>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</si>
  <si>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</si>
  <si>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</si>
  <si>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</si>
  <si>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</si>
  <si>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</si>
  <si>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</si>
  <si>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</si>
  <si>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</si>
  <si>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</si>
  <si>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</si>
  <si>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</si>
  <si>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</si>
  <si>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</si>
  <si>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</si>
  <si>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</si>
  <si>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</si>
  <si>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</si>
  <si>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</si>
  <si>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</si>
  <si>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</si>
  <si>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</si>
  <si>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</si>
  <si>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</si>
  <si>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</si>
  <si>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</si>
  <si>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</si>
  <si>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</si>
  <si>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</si>
  <si>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</si>
  <si>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</si>
  <si>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</si>
  <si>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</si>
  <si>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</si>
  <si>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</si>
  <si>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</si>
  <si>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</si>
  <si>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</si>
  <si>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</si>
  <si>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</si>
  <si>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</si>
  <si>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</si>
  <si>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</si>
  <si>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</si>
  <si>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</si>
  <si>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</si>
  <si>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</si>
  <si>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</si>
  <si>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</si>
  <si>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</si>
  <si>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</si>
  <si>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</si>
  <si>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</si>
  <si>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</si>
  <si>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</si>
  <si>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</si>
  <si>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</si>
  <si>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</si>
  <si>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</si>
  <si>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</si>
  <si>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</si>
  <si>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</si>
  <si>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</si>
  <si>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</si>
  <si>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</si>
  <si>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</si>
  <si>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</si>
  <si>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</si>
  <si>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</si>
  <si>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</si>
  <si>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</si>
  <si>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</si>
  <si>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</si>
  <si>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</si>
  <si>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</si>
  <si>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</si>
  <si>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</si>
  <si>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</si>
  <si>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</si>
  <si>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</si>
  <si>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</si>
  <si>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</si>
  <si>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</si>
  <si>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</si>
  <si>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</si>
  <si>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</si>
  <si>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</si>
  <si>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</si>
  <si>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</si>
  <si>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</si>
  <si>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</si>
  <si>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</si>
  <si>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</si>
  <si>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</si>
  <si>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</si>
  <si>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</si>
  <si>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</si>
  <si>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</si>
  <si>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</si>
  <si>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</si>
  <si>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</si>
  <si>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</si>
  <si>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</si>
  <si>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</si>
  <si>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</si>
  <si>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</si>
  <si>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</si>
  <si>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</si>
  <si>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</si>
  <si>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</si>
  <si>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</si>
  <si>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</si>
  <si>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</si>
  <si>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</si>
  <si>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</si>
  <si>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</si>
  <si>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</si>
  <si>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</si>
  <si>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</si>
  <si>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</si>
  <si>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</si>
  <si>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</si>
  <si>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</si>
  <si>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</si>
  <si>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</si>
  <si>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</si>
  <si>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</si>
  <si>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</si>
  <si>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</si>
  <si>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</si>
  <si>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</si>
  <si>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</si>
  <si>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</si>
  <si>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</si>
  <si>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</si>
  <si>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</si>
  <si>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</si>
  <si>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</si>
  <si>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</si>
  <si>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</si>
  <si>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</si>
  <si>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</si>
  <si>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</si>
  <si>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</si>
  <si>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</si>
  <si>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</si>
  <si>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</si>
  <si>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</si>
  <si>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</si>
  <si>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</si>
  <si>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</si>
  <si>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</si>
  <si>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</si>
  <si>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</si>
  <si>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</si>
  <si>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</si>
  <si>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</si>
  <si>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</si>
  <si>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</si>
  <si>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</si>
  <si>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</si>
  <si>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</si>
  <si>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</si>
  <si>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</si>
  <si>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</si>
  <si>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</si>
  <si>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</si>
  <si>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</si>
  <si>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</si>
  <si>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</si>
  <si>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</si>
  <si>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</si>
  <si>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</si>
  <si>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</si>
  <si>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</si>
  <si>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</si>
  <si>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</si>
  <si>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</si>
  <si>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</si>
  <si>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</si>
  <si>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</si>
  <si>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</si>
  <si>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</si>
  <si>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</si>
  <si>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</si>
  <si>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</si>
  <si>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</si>
  <si>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</si>
  <si>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</si>
  <si>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</si>
  <si>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</si>
  <si>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</si>
  <si>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</si>
  <si>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</si>
  <si>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</si>
  <si>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</si>
  <si>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</si>
  <si>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</si>
  <si>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</si>
  <si>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</si>
  <si>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</si>
  <si>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</si>
  <si>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</si>
  <si>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</si>
  <si>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</si>
  <si>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</si>
  <si>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</si>
  <si>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</si>
  <si>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</si>
  <si>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</si>
  <si>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</si>
  <si>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</si>
  <si>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</si>
  <si>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</si>
  <si>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</si>
  <si>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</si>
  <si>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</si>
  <si>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</si>
  <si>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</si>
  <si>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</si>
  <si>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</si>
  <si>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</si>
  <si>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</si>
  <si>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</si>
  <si>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</si>
  <si>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</si>
  <si>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</si>
  <si>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</si>
  <si>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</si>
  <si>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</si>
  <si>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</si>
  <si>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</si>
  <si>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</si>
  <si>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</si>
  <si>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</si>
  <si>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</si>
  <si>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</si>
  <si>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</si>
  <si>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</si>
  <si>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</si>
  <si>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</si>
  <si>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</si>
  <si>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</si>
  <si>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</si>
  <si>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</si>
  <si>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</si>
  <si>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</si>
  <si>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</si>
  <si>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</si>
  <si>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</si>
  <si>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</si>
  <si>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</si>
  <si>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</si>
  <si>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</si>
  <si>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</si>
  <si>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</si>
  <si>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</si>
  <si>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</si>
  <si>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</si>
  <si>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</si>
  <si>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</si>
  <si>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</si>
  <si>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</si>
  <si>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</si>
  <si>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</si>
  <si>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</si>
  <si>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</si>
  <si>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</si>
  <si>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</si>
  <si>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</si>
  <si>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</si>
  <si>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</si>
  <si>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</si>
  <si>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</si>
  <si>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</si>
  <si>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</si>
  <si>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</si>
  <si>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</si>
  <si>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</si>
  <si>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</si>
  <si>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</si>
  <si>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</si>
  <si>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</si>
  <si>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</si>
  <si>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</si>
  <si>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</si>
  <si>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</si>
  <si>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</si>
  <si>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</si>
  <si>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</si>
  <si>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</si>
  <si>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</si>
  <si>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</si>
  <si>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</si>
  <si>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</si>
  <si>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</si>
  <si>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</si>
  <si>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</si>
  <si>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</si>
  <si>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</si>
  <si>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</si>
  <si>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</si>
  <si>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</si>
  <si>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</si>
  <si>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</si>
  <si>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</si>
  <si>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</si>
  <si>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</si>
  <si>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</si>
  <si>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</si>
  <si>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</si>
  <si>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</si>
  <si>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</si>
  <si>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</si>
  <si>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</si>
  <si>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</si>
  <si>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</si>
  <si>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</si>
  <si>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</si>
  <si>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</si>
  <si>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</si>
  <si>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</si>
  <si>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</si>
  <si>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</si>
  <si>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</si>
  <si>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</si>
  <si>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</si>
  <si>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</si>
  <si>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</si>
  <si>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</si>
  <si>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</si>
  <si>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</si>
  <si>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</si>
  <si>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</si>
  <si>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</si>
  <si>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</si>
  <si>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</si>
  <si>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</si>
  <si>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</si>
  <si>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</si>
  <si>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</si>
  <si>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</si>
  <si>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</si>
  <si>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</si>
  <si>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</si>
  <si>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</si>
  <si>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</si>
  <si>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</si>
  <si>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</si>
  <si>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</si>
  <si>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</si>
  <si>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</si>
  <si>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</si>
  <si>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</si>
  <si>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</si>
  <si>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</si>
  <si>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</si>
  <si>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</si>
  <si>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</si>
  <si>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</si>
  <si>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</si>
  <si>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</si>
  <si>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</si>
  <si>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</si>
  <si>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</si>
  <si>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</si>
  <si>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</si>
  <si>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</si>
  <si>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</si>
  <si>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</si>
  <si>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</si>
  <si>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</si>
  <si>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</si>
  <si>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</si>
  <si>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</si>
  <si>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</si>
  <si>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</si>
  <si>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</si>
  <si>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</si>
  <si>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</si>
  <si>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</si>
  <si>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</si>
  <si>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</si>
  <si>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</si>
  <si>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</si>
  <si>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</si>
  <si>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</si>
  <si>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</si>
  <si>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</si>
  <si>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</si>
  <si>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</si>
  <si>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</si>
  <si>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</si>
  <si>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</si>
  <si>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</si>
  <si>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</si>
  <si>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</si>
  <si>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</si>
  <si>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</si>
  <si>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</si>
  <si>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</si>
  <si>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</si>
  <si>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</si>
  <si>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</si>
  <si>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</si>
  <si>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</si>
  <si>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</si>
  <si>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</si>
  <si>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</si>
  <si>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</si>
  <si>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</si>
  <si>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</si>
  <si>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</si>
  <si>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</si>
  <si>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</si>
  <si>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</si>
  <si>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</si>
  <si>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</si>
  <si>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</si>
  <si>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</si>
  <si>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</si>
  <si>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</si>
  <si>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</si>
  <si>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</si>
  <si>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</si>
  <si>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</si>
  <si>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</si>
  <si>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</si>
  <si>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</si>
  <si>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</si>
  <si>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</si>
  <si>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</si>
  <si>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</si>
  <si>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</si>
  <si>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</si>
  <si>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</si>
  <si>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</si>
  <si>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</si>
  <si>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</si>
  <si>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</si>
  <si>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</si>
  <si>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</si>
  <si>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</si>
  <si>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</si>
  <si>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</si>
  <si>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</si>
  <si>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</si>
  <si>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</si>
  <si>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</si>
  <si>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</si>
  <si>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</si>
  <si>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</si>
  <si>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</si>
  <si>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</si>
  <si>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</si>
  <si>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</si>
  <si>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</si>
  <si>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</si>
  <si>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</si>
  <si>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</si>
  <si>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</si>
  <si>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</si>
  <si>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</si>
  <si>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</si>
  <si>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</si>
  <si>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</si>
  <si>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</si>
  <si>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</si>
  <si>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</si>
  <si>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</si>
  <si>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</si>
  <si>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</si>
  <si>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</si>
  <si>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</si>
  <si>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</si>
  <si>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</si>
  <si>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</si>
  <si>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</si>
  <si>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</si>
  <si>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</si>
  <si>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</si>
  <si>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</si>
  <si>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</si>
  <si>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</si>
  <si>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</si>
  <si>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</si>
  <si>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</si>
  <si>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</si>
  <si>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</si>
  <si>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</si>
  <si>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</si>
  <si>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</si>
  <si>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</si>
  <si>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</si>
  <si>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</si>
  <si>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</si>
  <si>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</si>
  <si>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</si>
  <si>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</si>
  <si>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</si>
  <si>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</si>
  <si>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</si>
  <si>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</si>
  <si>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</si>
  <si>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</si>
  <si>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</si>
  <si>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</si>
  <si>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</si>
  <si>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</si>
  <si>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</si>
  <si>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</si>
  <si>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</si>
  <si>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</si>
  <si>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</si>
  <si>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</si>
  <si>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</si>
  <si>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</si>
  <si>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</si>
  <si>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</si>
  <si>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</si>
  <si>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</si>
  <si>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</si>
  <si>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</si>
  <si>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</si>
  <si>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</si>
  <si>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</si>
  <si>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</si>
  <si>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</si>
  <si>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</si>
  <si>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</si>
  <si>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</si>
  <si>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</si>
  <si>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</si>
  <si>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</si>
  <si>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</si>
  <si>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</si>
  <si>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</si>
  <si>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</si>
  <si>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</si>
  <si>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</si>
  <si>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</si>
  <si>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</si>
  <si>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</si>
  <si>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</si>
  <si>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</si>
  <si>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</si>
  <si>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</si>
  <si>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</si>
  <si>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</si>
  <si>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</si>
  <si>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</si>
  <si>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</si>
  <si>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</si>
  <si>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</si>
  <si>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</si>
  <si>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</si>
  <si>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</si>
  <si>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</si>
  <si>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</si>
  <si>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</si>
  <si>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</si>
  <si>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</si>
  <si>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</si>
  <si>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</si>
  <si>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</si>
  <si>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</si>
  <si>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</si>
  <si>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</si>
  <si>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</si>
  <si>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</si>
  <si>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</si>
  <si>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</si>
  <si>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</si>
  <si>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</si>
  <si>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</si>
  <si>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</si>
  <si>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</si>
  <si>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</si>
  <si>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</si>
  <si>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</si>
  <si>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</si>
  <si>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</si>
  <si>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</si>
  <si>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</si>
  <si>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</si>
  <si>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</si>
  <si>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</si>
  <si>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</si>
  <si>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</si>
  <si>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</si>
  <si>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</si>
  <si>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</si>
  <si>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</si>
  <si>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</si>
  <si>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</si>
  <si>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</si>
  <si>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</si>
  <si>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</si>
  <si>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</si>
  <si>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</si>
  <si>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</si>
  <si>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</si>
  <si>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</si>
  <si>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</si>
  <si>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</si>
  <si>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</si>
  <si>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</si>
  <si>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</si>
  <si>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</si>
  <si>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</si>
  <si>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</si>
  <si>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</si>
  <si>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</si>
  <si>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</si>
  <si>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</si>
  <si>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</si>
  <si>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</si>
  <si>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</si>
  <si>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</si>
  <si>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</si>
  <si>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</si>
  <si>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</si>
  <si>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</si>
  <si>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</si>
  <si>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</si>
  <si>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</si>
  <si>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</si>
  <si>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</si>
  <si>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</si>
  <si>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</si>
  <si>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</si>
  <si>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</si>
  <si>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</si>
  <si>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</si>
  <si>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</si>
  <si>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</si>
  <si>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</si>
  <si>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</si>
  <si>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</si>
  <si>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</si>
  <si>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</si>
  <si>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</si>
  <si>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</si>
  <si>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</si>
  <si>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</si>
  <si>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</si>
  <si>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</si>
  <si>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</si>
  <si>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</si>
  <si>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</si>
  <si>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</si>
  <si>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</si>
  <si>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</si>
  <si>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</si>
  <si>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</si>
  <si>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</si>
  <si>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</si>
  <si>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</si>
  <si>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</si>
  <si>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</si>
  <si>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</si>
  <si>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</si>
  <si>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</si>
  <si>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</si>
  <si>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</si>
  <si>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</si>
  <si>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</si>
  <si>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</si>
  <si>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</si>
  <si>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</si>
  <si>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</si>
  <si>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</si>
  <si>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</si>
  <si>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</si>
  <si>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</si>
  <si>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</si>
  <si>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</si>
  <si>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</si>
  <si>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</si>
  <si>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</si>
  <si>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</si>
  <si>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</si>
  <si>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</si>
  <si>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</si>
  <si>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</si>
  <si>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</si>
  <si>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</si>
  <si>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</si>
  <si>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</si>
  <si>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</si>
  <si>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</si>
  <si>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</si>
  <si>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</si>
  <si>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</si>
  <si>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</si>
  <si>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</si>
  <si>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</si>
  <si>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</si>
  <si>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</si>
  <si>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</si>
  <si>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</si>
  <si>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</si>
  <si>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</si>
  <si>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</si>
  <si>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</si>
  <si>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</si>
  <si>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</si>
  <si>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</si>
  <si>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</si>
  <si>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</si>
  <si>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</si>
  <si>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</si>
  <si>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</si>
  <si>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</si>
  <si>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</si>
  <si>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</si>
  <si>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</si>
  <si>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</si>
  <si>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</si>
  <si>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</si>
  <si>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</si>
  <si>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</si>
  <si>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</si>
  <si>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</si>
  <si>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</si>
  <si>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</si>
  <si>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</si>
  <si>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</si>
  <si>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</si>
  <si>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</si>
  <si>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</si>
  <si>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</si>
  <si>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</si>
  <si>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</si>
  <si>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</si>
  <si>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</si>
  <si>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</si>
  <si>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</si>
  <si>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</si>
  <si>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</si>
  <si>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</si>
  <si>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</si>
  <si>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</si>
  <si>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</si>
  <si>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</si>
  <si>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</si>
  <si>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</si>
  <si>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</si>
  <si>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</si>
  <si>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</si>
  <si>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</si>
  <si>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</si>
  <si>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</si>
  <si>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</si>
  <si>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</si>
  <si>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</si>
  <si>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</si>
  <si>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</si>
  <si>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</si>
  <si>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</si>
  <si>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</si>
  <si>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</si>
  <si>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</si>
  <si>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</si>
  <si>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</si>
  <si>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</si>
  <si>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</si>
  <si>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</si>
  <si>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</si>
  <si>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</si>
  <si>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</si>
  <si>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</si>
  <si>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</si>
  <si>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</si>
  <si>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</si>
  <si>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</si>
  <si>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</si>
  <si>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</si>
  <si>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</si>
  <si>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</si>
  <si>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</si>
  <si>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</si>
  <si>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</si>
  <si>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</si>
  <si>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</si>
  <si>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</si>
  <si>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</si>
  <si>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</si>
  <si>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</si>
  <si>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</si>
  <si>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</si>
  <si>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</si>
  <si>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</si>
  <si>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</si>
  <si>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</si>
  <si>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</si>
  <si>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</si>
  <si>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</si>
  <si>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</si>
  <si>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</si>
  <si>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</si>
  <si>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</si>
  <si>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</si>
  <si>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</si>
  <si>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</si>
  <si>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</si>
  <si>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</si>
  <si>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</si>
  <si>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</si>
  <si>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</si>
  <si>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</si>
  <si>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</si>
  <si>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</si>
  <si>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</si>
  <si>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</si>
  <si>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</si>
  <si>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</si>
  <si>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</si>
  <si>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</si>
  <si>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</si>
  <si>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</si>
  <si>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</si>
  <si>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</si>
  <si>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</si>
  <si>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</si>
  <si>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</si>
  <si>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</si>
  <si>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</si>
  <si>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</si>
  <si>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</si>
  <si>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</si>
  <si>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</si>
  <si>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</si>
  <si>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</si>
  <si>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</si>
  <si>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</si>
  <si>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</si>
  <si>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</si>
  <si>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</si>
  <si>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</si>
  <si>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</si>
  <si>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</si>
  <si>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</si>
  <si>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</si>
  <si>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</si>
  <si>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</si>
  <si>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</si>
  <si>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</si>
  <si>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</si>
  <si>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</si>
  <si>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</si>
  <si>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</si>
  <si>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</si>
  <si>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</si>
  <si>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</si>
  <si>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</si>
  <si>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</si>
  <si>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</si>
  <si>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</si>
  <si>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</si>
  <si>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</si>
  <si>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</si>
  <si>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</si>
  <si>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</si>
  <si>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</si>
  <si>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</si>
  <si>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</si>
  <si>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</si>
  <si>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</si>
  <si>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</si>
  <si>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</si>
  <si>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</si>
  <si>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</si>
  <si>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</si>
  <si>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</si>
  <si>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</si>
  <si>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</si>
  <si>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</si>
  <si>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</si>
  <si>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</si>
  <si>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</si>
  <si>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</si>
  <si>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</si>
  <si>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</si>
  <si>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</si>
  <si>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</si>
  <si>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</si>
  <si>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</si>
  <si>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</si>
  <si>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</si>
  <si>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</si>
  <si>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</si>
  <si>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</si>
  <si>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</si>
  <si>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</si>
  <si>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</si>
  <si>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</si>
  <si>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</si>
  <si>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</si>
  <si>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</si>
  <si>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</si>
  <si>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</si>
  <si>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</si>
  <si>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</si>
  <si>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</si>
  <si>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</si>
  <si>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</si>
  <si>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</si>
  <si>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</si>
  <si>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</si>
  <si>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</si>
  <si>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</si>
  <si>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</si>
  <si>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</si>
  <si>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</si>
  <si>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</si>
  <si>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</si>
  <si>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</si>
  <si>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</si>
  <si>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</si>
  <si>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</si>
  <si>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</si>
  <si>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</si>
  <si>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</si>
  <si>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</si>
  <si>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</si>
  <si>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</si>
  <si>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</si>
  <si>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</si>
  <si>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</si>
  <si>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</si>
  <si>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</si>
  <si>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</si>
  <si>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</si>
  <si>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</si>
  <si>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</si>
  <si>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</si>
  <si>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</si>
  <si>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</si>
  <si>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</si>
  <si>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</si>
  <si>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</si>
  <si>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</si>
  <si>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</si>
  <si>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</si>
  <si>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</si>
  <si>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</si>
  <si>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</si>
  <si>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</si>
  <si>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</si>
  <si>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</si>
  <si>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</si>
  <si>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</si>
  <si>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</si>
  <si>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</si>
  <si>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</si>
  <si>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</si>
  <si>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</si>
  <si>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</si>
  <si>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</si>
  <si>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</si>
  <si>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</si>
  <si>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</si>
  <si>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</si>
  <si>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</si>
  <si>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</si>
  <si>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</si>
  <si>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</si>
  <si>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</si>
  <si>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</si>
  <si>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</si>
  <si>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</si>
  <si>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</si>
  <si>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</si>
  <si>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</si>
  <si>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</si>
  <si>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</si>
  <si>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</si>
  <si>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</si>
  <si>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</si>
  <si>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</si>
  <si>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</si>
  <si>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</si>
  <si>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</si>
  <si>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</si>
  <si>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</si>
  <si>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</si>
  <si>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</si>
  <si>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</si>
  <si>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</si>
  <si>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</si>
  <si>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</si>
  <si>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</si>
  <si>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</si>
  <si>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</si>
  <si>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</si>
  <si>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</si>
  <si>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</si>
  <si>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</si>
  <si>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</si>
  <si>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</si>
  <si>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</si>
  <si>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</si>
  <si>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</si>
  <si>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</si>
  <si>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</si>
  <si>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</si>
  <si>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</si>
  <si>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</si>
  <si>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</si>
  <si>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</si>
  <si>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</si>
  <si>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</si>
  <si>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</si>
  <si>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</si>
  <si>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</si>
  <si>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</si>
  <si>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</si>
  <si>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</si>
  <si>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</si>
  <si>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</si>
  <si>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</si>
  <si>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</si>
  <si>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</si>
  <si>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</si>
  <si>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</si>
  <si>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</si>
  <si>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</si>
  <si>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</si>
  <si>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</si>
  <si>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</si>
  <si>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</si>
  <si>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</si>
  <si>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</si>
  <si>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</si>
  <si>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</si>
  <si>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</si>
  <si>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</si>
  <si>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</si>
  <si>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</si>
  <si>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</si>
  <si>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</si>
  <si>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</si>
  <si>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</si>
  <si>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</si>
  <si>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</si>
  <si>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</si>
  <si>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</si>
  <si>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</si>
  <si>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</si>
  <si>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</si>
  <si>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</si>
  <si>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</si>
  <si>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</si>
  <si>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</si>
  <si>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</si>
  <si>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</si>
  <si>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</si>
  <si>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</si>
  <si>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</si>
  <si>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</si>
  <si>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</si>
  <si>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</si>
  <si>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</si>
  <si>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</si>
  <si>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</si>
  <si>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</si>
  <si>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</si>
  <si>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</si>
  <si>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</si>
  <si>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</si>
  <si>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</si>
  <si>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</si>
  <si>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</si>
  <si>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</si>
  <si>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</si>
  <si>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</si>
  <si>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</si>
  <si>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</si>
  <si>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</si>
  <si>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</si>
  <si>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</si>
  <si>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</si>
  <si>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</si>
  <si>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</si>
  <si>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</si>
  <si>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</si>
  <si>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</si>
  <si>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</si>
  <si>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</si>
  <si>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</si>
  <si>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</si>
  <si>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</si>
  <si>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</si>
  <si>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</si>
  <si>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</si>
  <si>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</si>
  <si>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</si>
  <si>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</si>
  <si>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</si>
  <si>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</si>
  <si>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</si>
  <si>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</si>
  <si>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</si>
  <si>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</si>
  <si>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</si>
  <si>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</si>
  <si>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</si>
  <si>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</si>
  <si>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</si>
  <si>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</si>
  <si>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</si>
  <si>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</si>
  <si>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</si>
  <si>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</si>
  <si>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</si>
  <si>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</si>
  <si>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</si>
  <si>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</si>
  <si>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</si>
  <si>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</si>
  <si>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</si>
  <si>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</si>
  <si>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</si>
  <si>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</si>
  <si>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</si>
  <si>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</si>
  <si>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</si>
  <si>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</si>
  <si>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</si>
  <si>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</si>
  <si>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</si>
  <si>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</si>
  <si>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</si>
  <si>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</si>
  <si>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</si>
  <si>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</si>
  <si>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</si>
  <si>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</si>
  <si>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</si>
  <si>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</si>
  <si>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</si>
  <si>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</si>
  <si>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</si>
  <si>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</si>
  <si>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</si>
  <si>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</si>
  <si>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</si>
  <si>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</si>
  <si>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</si>
  <si>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</si>
  <si>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</si>
  <si>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</si>
  <si>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</si>
  <si>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</si>
  <si>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</si>
  <si>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</si>
  <si>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</si>
  <si>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</si>
  <si>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</si>
  <si>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</si>
  <si>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</si>
  <si>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</si>
  <si>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</si>
  <si>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</si>
  <si>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</si>
  <si>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</si>
  <si>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</si>
  <si>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</si>
  <si>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</si>
  <si>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</si>
  <si>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</si>
  <si>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</si>
  <si>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</si>
  <si>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</si>
  <si>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</si>
  <si>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</si>
  <si>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</si>
  <si>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</si>
  <si>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</si>
  <si>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</si>
  <si>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</si>
  <si>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</si>
  <si>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</si>
  <si>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</si>
  <si>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</si>
  <si>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</si>
  <si>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</si>
  <si>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</si>
  <si>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</si>
  <si>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</si>
  <si>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</si>
  <si>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</si>
  <si>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</si>
  <si>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</si>
  <si>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</si>
  <si>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</si>
  <si>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</si>
  <si>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</si>
  <si>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</si>
  <si>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</si>
  <si>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</si>
  <si>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</si>
  <si>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</si>
  <si>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</si>
  <si>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</si>
  <si>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</si>
  <si>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</si>
  <si>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</si>
  <si>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</si>
  <si>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</si>
  <si>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</si>
  <si>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</si>
  <si>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</si>
  <si>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</si>
  <si>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</si>
  <si>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</si>
  <si>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</si>
  <si>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</si>
  <si>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</si>
  <si>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</si>
  <si>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</si>
  <si>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</si>
  <si>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</si>
  <si>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</si>
  <si>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</si>
  <si>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</si>
  <si>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</si>
  <si>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</si>
  <si>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</si>
  <si>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</si>
  <si>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</si>
  <si>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</si>
  <si>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</si>
  <si>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</si>
  <si>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</si>
  <si>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</si>
  <si>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</si>
  <si>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</si>
  <si>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</si>
  <si>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</si>
  <si>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</si>
  <si>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</si>
  <si>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</si>
  <si>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</si>
  <si>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</si>
  <si>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</si>
  <si>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</si>
  <si>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</si>
  <si>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</si>
  <si>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</si>
  <si>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</si>
  <si>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</si>
  <si>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</si>
  <si>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</si>
  <si>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</si>
  <si>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</si>
  <si>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</si>
  <si>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</si>
  <si>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</si>
  <si>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</si>
  <si>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</si>
  <si>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</si>
  <si>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</si>
  <si>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</si>
  <si>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</si>
  <si>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</si>
  <si>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</si>
  <si>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</si>
  <si>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</si>
  <si>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</si>
  <si>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</si>
  <si>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</si>
  <si>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</si>
  <si>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</si>
  <si>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</si>
  <si>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</si>
  <si>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</si>
  <si>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</si>
  <si>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</si>
  <si>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</si>
  <si>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</si>
  <si>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</si>
  <si>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</si>
  <si>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</si>
  <si>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</si>
  <si>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</si>
  <si>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</si>
  <si>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</si>
  <si>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</si>
  <si>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</si>
  <si>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</si>
  <si>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</si>
  <si>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</si>
  <si>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</si>
  <si>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</si>
  <si>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</si>
  <si>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</si>
  <si>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</si>
  <si>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</si>
  <si>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</si>
  <si>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</si>
  <si>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</si>
  <si>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</si>
  <si>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</si>
  <si>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</si>
  <si>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</si>
  <si>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</si>
  <si>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</si>
  <si>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</si>
  <si>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</si>
  <si>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</si>
  <si>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</si>
  <si>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</si>
  <si>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</si>
  <si>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</si>
  <si>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</si>
  <si>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</si>
  <si>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</si>
  <si>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</si>
  <si>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</si>
  <si>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</si>
  <si>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</si>
  <si>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</si>
  <si>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</si>
  <si>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</si>
  <si>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</si>
  <si>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</si>
  <si>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</si>
  <si>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</si>
  <si>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</si>
  <si>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</si>
  <si>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</si>
  <si>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</si>
  <si>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</si>
  <si>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</si>
  <si>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</si>
  <si>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</si>
  <si>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</si>
  <si>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</si>
  <si>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</si>
  <si>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</si>
  <si>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</si>
  <si>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</si>
  <si>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</si>
  <si>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</si>
  <si>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</si>
  <si>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</si>
  <si>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</si>
  <si>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</si>
  <si>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</si>
  <si>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</si>
  <si>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</si>
  <si>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</si>
  <si>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</si>
  <si>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</si>
  <si>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</si>
  <si>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</si>
  <si>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</si>
  <si>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</si>
  <si>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</si>
  <si>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</si>
  <si>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</si>
  <si>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</si>
  <si>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</si>
  <si>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</si>
  <si>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</si>
  <si>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</si>
  <si>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</si>
  <si>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</si>
  <si>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</si>
  <si>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</si>
  <si>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</si>
  <si>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</si>
  <si>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</si>
  <si>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</si>
  <si>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</si>
  <si>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</si>
  <si>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</si>
  <si>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</si>
  <si>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</si>
  <si>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</si>
  <si>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</si>
  <si>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</si>
  <si>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</si>
  <si>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</si>
  <si>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</si>
  <si>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</si>
  <si>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</si>
  <si>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</si>
  <si>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</si>
  <si>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</si>
  <si>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</si>
  <si>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</si>
  <si>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</si>
  <si>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</si>
  <si>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</si>
  <si>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</si>
  <si>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</si>
  <si>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</si>
  <si>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</si>
  <si>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</si>
  <si>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</si>
  <si>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</si>
  <si>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</si>
  <si>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</si>
  <si>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</si>
  <si>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</si>
  <si>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</si>
  <si>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</si>
  <si>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</si>
  <si>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</si>
  <si>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</si>
  <si>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</si>
  <si>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</si>
  <si>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</si>
  <si>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</si>
  <si>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</si>
  <si>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</si>
  <si>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</si>
  <si>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</si>
  <si>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</si>
  <si>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</si>
  <si>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</si>
  <si>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</si>
  <si>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</si>
  <si>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</si>
  <si>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</si>
  <si>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</si>
  <si>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</si>
  <si>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</si>
  <si>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</si>
  <si>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</si>
  <si>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</si>
  <si>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</si>
  <si>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</si>
  <si>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</si>
  <si>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</si>
  <si>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</si>
  <si>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</si>
  <si>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</si>
  <si>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</si>
  <si>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</si>
  <si>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</si>
  <si>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</si>
  <si>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</si>
  <si>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</si>
  <si>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</si>
  <si>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</si>
  <si>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</si>
  <si>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</si>
  <si>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</si>
  <si>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</si>
  <si>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</si>
  <si>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</si>
  <si>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</si>
  <si>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</si>
  <si>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</si>
  <si>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</si>
  <si>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</si>
  <si>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</si>
  <si>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</si>
  <si>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</si>
  <si>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</si>
  <si>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</si>
  <si>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</si>
  <si>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</si>
  <si>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</si>
  <si>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</si>
  <si>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</si>
  <si>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</si>
  <si>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</si>
  <si>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</si>
  <si>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</si>
  <si>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</si>
  <si>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</si>
  <si>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</si>
  <si>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</si>
  <si>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</si>
  <si>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</si>
  <si>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</si>
  <si>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</si>
  <si>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</si>
  <si>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</si>
  <si>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</si>
  <si>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</si>
  <si>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</si>
  <si>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</si>
  <si>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</si>
  <si>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</si>
  <si>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</si>
  <si>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</si>
  <si>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</si>
  <si>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</si>
  <si>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</si>
  <si>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</si>
  <si>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</si>
  <si>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</si>
  <si>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</si>
  <si>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</si>
  <si>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</si>
  <si>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</si>
  <si>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</si>
  <si>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</si>
  <si>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</si>
  <si>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</si>
  <si>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</si>
  <si>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</si>
  <si>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</si>
  <si>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</si>
  <si>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</si>
  <si>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</si>
  <si>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</si>
  <si>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</si>
  <si>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</si>
  <si>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</si>
  <si>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</si>
  <si>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</si>
  <si>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</si>
  <si>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</si>
  <si>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</si>
  <si>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</si>
  <si>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</si>
  <si>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</si>
  <si>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</si>
  <si>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</si>
  <si>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</si>
  <si>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</si>
  <si>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</si>
  <si>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</si>
  <si>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</si>
  <si>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</si>
  <si>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</si>
  <si>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</si>
  <si>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</si>
  <si>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</si>
  <si>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</si>
  <si>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</si>
  <si>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</si>
  <si>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</si>
  <si>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</si>
  <si>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</si>
  <si>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</si>
  <si>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</si>
  <si>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</si>
  <si>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</si>
  <si>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</si>
  <si>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</si>
  <si>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</si>
  <si>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</si>
  <si>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</si>
  <si>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</si>
  <si>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</si>
  <si>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</si>
  <si>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</si>
  <si>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</si>
  <si>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</si>
  <si>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</si>
  <si>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</si>
  <si>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</si>
  <si>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</si>
  <si>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</si>
  <si>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</si>
  <si>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</si>
  <si>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</si>
  <si>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</si>
  <si>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</si>
  <si>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</si>
  <si>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</si>
  <si>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</si>
  <si>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</si>
  <si>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</si>
  <si>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</si>
  <si>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</si>
  <si>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</si>
  <si>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</si>
  <si>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</si>
  <si>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</si>
  <si>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</si>
  <si>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</si>
  <si>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</si>
  <si>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</si>
  <si>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</si>
  <si>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</si>
  <si>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</si>
  <si>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</si>
  <si>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</si>
  <si>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</si>
  <si>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</si>
  <si>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</si>
  <si>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</si>
  <si>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</si>
  <si>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</si>
  <si>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</si>
  <si>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</si>
  <si>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</si>
  <si>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</si>
  <si>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</si>
  <si>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</si>
  <si>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</si>
  <si>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</si>
  <si>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</si>
  <si>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</si>
  <si>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</si>
  <si>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</si>
  <si>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</si>
  <si>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</si>
  <si>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</si>
  <si>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</si>
  <si>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</si>
  <si>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</si>
  <si>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</si>
  <si>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</si>
  <si>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</si>
  <si>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</si>
  <si>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</si>
  <si>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</si>
  <si>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</si>
  <si>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</si>
  <si>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</si>
  <si>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</si>
  <si>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</si>
  <si>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</si>
  <si>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</si>
  <si>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</si>
  <si>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</si>
  <si>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</si>
  <si>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</si>
  <si>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</si>
  <si>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</si>
  <si>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</si>
  <si>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</si>
  <si>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</si>
  <si>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</si>
  <si>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</si>
  <si>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</si>
  <si>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</si>
  <si>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</si>
  <si>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</si>
  <si>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</si>
  <si>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</si>
  <si>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</si>
  <si>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</si>
  <si>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</si>
  <si>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</si>
  <si>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</si>
  <si>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</si>
  <si>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</si>
  <si>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</si>
  <si>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</si>
  <si>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</si>
  <si>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</si>
  <si>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</si>
  <si>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</si>
  <si>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</si>
  <si>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</si>
  <si>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</si>
  <si>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</si>
  <si>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</si>
  <si>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</si>
  <si>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</si>
  <si>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</si>
  <si>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</si>
  <si>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</si>
  <si>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</si>
  <si>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</si>
  <si>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</si>
  <si>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</si>
  <si>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</si>
  <si>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</si>
  <si>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</si>
  <si>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</si>
  <si>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</si>
  <si>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</si>
  <si>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</si>
  <si>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</si>
  <si>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</si>
  <si>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</si>
  <si>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</si>
  <si>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</si>
  <si>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</si>
  <si>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</si>
  <si>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</si>
  <si>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</si>
  <si>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</si>
  <si>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</si>
  <si>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</si>
  <si>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</si>
  <si>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</si>
  <si>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</si>
  <si>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</si>
  <si>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</si>
  <si>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</si>
  <si>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</si>
  <si>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</si>
  <si>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</si>
  <si>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</si>
  <si>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</si>
  <si>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</si>
  <si>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</si>
  <si>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</si>
  <si>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</si>
  <si>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</si>
  <si>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</si>
  <si>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</si>
  <si>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</si>
  <si>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</si>
  <si>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</si>
  <si>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</si>
  <si>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</si>
  <si>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</si>
  <si>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</si>
  <si>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</si>
  <si>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</si>
  <si>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</si>
  <si>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</si>
  <si>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</si>
  <si>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</si>
  <si>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</si>
  <si>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</si>
  <si>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</si>
  <si>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</si>
  <si>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</si>
  <si>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</si>
  <si>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</si>
  <si>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</si>
  <si>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</si>
  <si>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</si>
  <si>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</si>
  <si>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</si>
  <si>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</si>
  <si>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</si>
  <si>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</si>
  <si>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</si>
  <si>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</si>
  <si>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</si>
  <si>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</si>
  <si>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</si>
  <si>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</si>
  <si>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</si>
  <si>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</si>
  <si>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</si>
  <si>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</si>
  <si>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</si>
  <si>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</si>
  <si>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</si>
  <si>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</si>
  <si>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</si>
  <si>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</si>
  <si>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</si>
  <si>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</si>
  <si>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</si>
  <si>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</si>
  <si>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</si>
  <si>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</si>
  <si>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</si>
  <si>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</si>
  <si>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</si>
  <si>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</si>
  <si>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</si>
  <si>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</si>
  <si>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</si>
  <si>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</si>
  <si>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</si>
  <si>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</si>
  <si>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</si>
  <si>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</si>
  <si>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</si>
  <si>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</si>
  <si>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</si>
  <si>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</si>
  <si>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</si>
  <si>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</si>
  <si>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</si>
  <si>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</si>
  <si>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</si>
  <si>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</si>
  <si>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</si>
  <si>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</si>
  <si>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</si>
  <si>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</si>
  <si>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</si>
  <si>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</si>
  <si>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</si>
  <si>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</si>
  <si>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</si>
  <si>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</si>
  <si>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</si>
  <si>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</si>
  <si>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</si>
  <si>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</si>
  <si>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</si>
  <si>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</si>
  <si>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</si>
  <si>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</si>
  <si>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</si>
  <si>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</si>
  <si>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</si>
  <si>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</si>
  <si>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</si>
  <si>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</si>
  <si>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</si>
  <si>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</si>
  <si>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</si>
  <si>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</si>
  <si>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</si>
  <si>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</si>
  <si>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</si>
  <si>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</si>
  <si>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</si>
  <si>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</si>
  <si>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</si>
  <si>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</si>
  <si>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</si>
  <si>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</si>
  <si>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</si>
  <si>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</si>
  <si>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</si>
  <si>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</si>
  <si>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</si>
  <si>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</si>
  <si>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</si>
  <si>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</si>
  <si>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</si>
  <si>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</si>
  <si>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</si>
  <si>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</si>
  <si>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</si>
  <si>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</si>
  <si>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</si>
  <si>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</si>
  <si>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</si>
  <si>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</si>
  <si>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</si>
  <si>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</si>
  <si>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</si>
  <si>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</si>
  <si>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</si>
  <si>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</si>
  <si>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</si>
  <si>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</si>
  <si>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</si>
  <si>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</si>
  <si>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</si>
  <si>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</si>
  <si>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</si>
  <si>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</si>
  <si>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</si>
  <si>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</si>
  <si>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</si>
  <si>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</si>
  <si>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</si>
  <si>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</si>
  <si>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</si>
  <si>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</si>
  <si>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</si>
  <si>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</si>
  <si>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</si>
  <si>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</si>
  <si>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</si>
  <si>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</si>
  <si>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</si>
  <si>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</si>
  <si>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</si>
  <si>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</si>
  <si>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</si>
  <si>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</si>
  <si>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</si>
  <si>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</si>
  <si>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</si>
  <si>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</si>
  <si>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</si>
  <si>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</si>
  <si>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</si>
  <si>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</si>
  <si>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</si>
  <si>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</si>
  <si>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</si>
  <si>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</si>
  <si>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</si>
  <si>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</si>
  <si>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</si>
  <si>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</si>
  <si>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</si>
  <si>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</si>
  <si>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</si>
  <si>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</si>
  <si>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</si>
  <si>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</si>
  <si>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</si>
  <si>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</si>
  <si>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</si>
  <si>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</si>
  <si>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</si>
  <si>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</si>
  <si>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</si>
  <si>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</si>
  <si>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</si>
  <si>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</si>
  <si>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</si>
  <si>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</si>
  <si>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</si>
  <si>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</si>
  <si>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</si>
  <si>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</si>
  <si>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</si>
  <si>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</si>
  <si>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</si>
  <si>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</si>
  <si>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</si>
  <si>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</si>
  <si>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</si>
  <si>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</si>
  <si>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</si>
  <si>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</si>
  <si>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</si>
  <si>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</si>
  <si>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</si>
  <si>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</si>
  <si>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</si>
  <si>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</si>
  <si>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</si>
  <si>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</si>
  <si>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</si>
  <si>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</si>
  <si>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</si>
  <si>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</si>
  <si>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</si>
  <si>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</si>
  <si>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</si>
  <si>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</si>
  <si>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</si>
  <si>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</si>
  <si>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</si>
  <si>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</si>
  <si>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</si>
  <si>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</si>
  <si>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</si>
  <si>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</si>
  <si>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</si>
  <si>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</si>
  <si>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</si>
  <si>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</si>
  <si>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</si>
  <si>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</si>
  <si>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</si>
  <si>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</si>
  <si>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</si>
  <si>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</si>
  <si>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</si>
  <si>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</si>
  <si>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</si>
  <si>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</si>
  <si>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</si>
  <si>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</si>
  <si>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</si>
  <si>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</si>
  <si>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</si>
  <si>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</si>
  <si>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</si>
  <si>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</si>
  <si>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</si>
  <si>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</si>
  <si>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</si>
  <si>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</si>
  <si>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</si>
  <si>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</si>
  <si>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</si>
  <si>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</si>
  <si>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</si>
  <si>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</si>
  <si>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</si>
  <si>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</si>
  <si>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</si>
  <si>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</si>
  <si>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</si>
  <si>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</si>
  <si>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</si>
  <si>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</si>
  <si>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</si>
  <si>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</si>
  <si>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</si>
  <si>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</si>
  <si>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</si>
  <si>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</si>
  <si>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</si>
  <si>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</si>
  <si>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</si>
  <si>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</si>
  <si>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</si>
  <si>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</si>
  <si>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</si>
  <si>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</si>
  <si>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</si>
  <si>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</si>
  <si>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</si>
  <si>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</si>
  <si>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</si>
  <si>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</si>
  <si>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</si>
  <si>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</si>
  <si>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</si>
  <si>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</si>
  <si>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</si>
  <si>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</si>
  <si>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</si>
  <si>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</si>
  <si>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</si>
  <si>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</si>
  <si>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</si>
  <si>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</si>
  <si>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</si>
  <si>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</si>
  <si>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</si>
  <si>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</si>
  <si>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</si>
  <si>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</si>
  <si>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</si>
  <si>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</si>
  <si>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</si>
  <si>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</si>
  <si>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</si>
  <si>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</si>
  <si>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</si>
  <si>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</si>
  <si>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</si>
  <si>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</si>
  <si>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</si>
  <si>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</si>
  <si>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</si>
  <si>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</si>
  <si>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</si>
  <si>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</si>
  <si>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</si>
  <si>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</si>
  <si>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</si>
  <si>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</si>
  <si>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</si>
  <si>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</si>
  <si>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</si>
  <si>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</si>
  <si>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</si>
  <si>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</si>
  <si>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</si>
  <si>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</si>
  <si>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</si>
  <si>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</si>
  <si>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</si>
  <si>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</si>
  <si>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</si>
  <si>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</si>
  <si>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</si>
  <si>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</si>
  <si>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</si>
  <si>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</si>
  <si>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</si>
  <si>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</si>
  <si>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</si>
  <si>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</si>
  <si>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</si>
  <si>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</si>
  <si>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</si>
  <si>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</si>
  <si>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</si>
  <si>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</si>
  <si>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</si>
  <si>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</si>
  <si>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</si>
  <si>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</si>
  <si>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</si>
  <si>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</si>
  <si>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</si>
  <si>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</si>
  <si>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</si>
  <si>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</si>
  <si>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</si>
  <si>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</si>
  <si>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</si>
  <si>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</si>
  <si>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</si>
  <si>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</si>
  <si>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</si>
  <si>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</si>
  <si>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</si>
  <si>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</si>
  <si>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</si>
  <si>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</si>
  <si>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</si>
  <si>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</si>
  <si>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</si>
  <si>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</si>
  <si>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</si>
  <si>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</si>
  <si>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</si>
  <si>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</si>
  <si>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</si>
  <si>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</si>
  <si>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</si>
  <si>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</si>
  <si>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</si>
  <si>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</si>
  <si>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</si>
  <si>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</si>
  <si>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</si>
  <si>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</si>
  <si>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</si>
  <si>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</si>
  <si>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</si>
  <si>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</si>
  <si>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</si>
  <si>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</si>
  <si>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</si>
  <si>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</si>
  <si>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</si>
  <si>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</si>
  <si>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</si>
  <si>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</si>
  <si>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</si>
  <si>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</si>
  <si>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</si>
  <si>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</si>
  <si>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</si>
  <si>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</si>
  <si>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</si>
  <si>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</si>
  <si>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</si>
  <si>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</si>
  <si>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</si>
  <si>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</si>
  <si>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</si>
  <si>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</si>
  <si>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</si>
  <si>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</si>
  <si>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</si>
  <si>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</si>
  <si>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</si>
  <si>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</si>
  <si>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</si>
  <si>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</si>
  <si>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</si>
  <si>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</si>
  <si>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</si>
  <si>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</si>
  <si>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</si>
  <si>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</si>
  <si>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</si>
  <si>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</si>
  <si>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</si>
  <si>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</si>
  <si>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</si>
  <si>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</si>
  <si>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</si>
  <si>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</si>
  <si>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</si>
  <si>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</si>
  <si>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</si>
  <si>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</si>
  <si>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</si>
  <si>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</si>
  <si>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</si>
  <si>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</si>
  <si>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</si>
  <si>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</si>
  <si>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</si>
  <si>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</si>
  <si>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</si>
  <si>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</si>
  <si>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</si>
  <si>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</si>
  <si>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</si>
  <si>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</si>
  <si>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</si>
  <si>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</si>
  <si>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</si>
  <si>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</si>
  <si>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</si>
  <si>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</si>
  <si>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</si>
  <si>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</si>
  <si>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</si>
  <si>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</si>
  <si>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</si>
  <si>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</si>
  <si>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</si>
  <si>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</si>
  <si>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</si>
  <si>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</si>
  <si>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</si>
  <si>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</si>
  <si>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</si>
  <si>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</si>
  <si>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</si>
  <si>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</si>
  <si>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</si>
  <si>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</si>
  <si>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</si>
  <si>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</si>
  <si>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</si>
  <si>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</si>
  <si>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</si>
  <si>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</si>
  <si>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</si>
  <si>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</si>
  <si>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</si>
  <si>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</si>
  <si>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</si>
  <si>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</si>
  <si>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</si>
  <si>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</si>
  <si>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</si>
  <si>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</si>
  <si>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</si>
  <si>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</si>
  <si>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</si>
  <si>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</si>
  <si>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</si>
  <si>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</si>
  <si>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</si>
  <si>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</si>
  <si>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</si>
  <si>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</si>
  <si>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</si>
  <si>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</si>
  <si>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</si>
  <si>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</si>
  <si>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</si>
  <si>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</si>
  <si>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</si>
  <si>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</si>
  <si>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</si>
  <si>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</si>
  <si>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</si>
  <si>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</si>
  <si>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</si>
  <si>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</si>
  <si>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</si>
  <si>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</si>
  <si>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</si>
  <si>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</si>
  <si>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</si>
  <si>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</si>
  <si>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</si>
  <si>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</si>
  <si>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</si>
  <si>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</si>
  <si>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</si>
  <si>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</si>
  <si>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</si>
  <si>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</si>
  <si>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</si>
  <si>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</si>
  <si>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</si>
  <si>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</si>
  <si>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</si>
  <si>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</si>
  <si>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</si>
  <si>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</si>
  <si>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</si>
  <si>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</si>
  <si>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</si>
  <si>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</si>
  <si>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</si>
  <si>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</si>
  <si>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</si>
  <si>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</si>
  <si>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</si>
  <si>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</si>
  <si>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</si>
  <si>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</si>
  <si>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</si>
  <si>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</si>
  <si>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</si>
  <si>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</si>
  <si>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</si>
  <si>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</si>
  <si>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</si>
  <si>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</si>
  <si>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</si>
  <si>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</si>
  <si>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</si>
  <si>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</si>
  <si>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</si>
  <si>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</si>
  <si>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</si>
  <si>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</si>
  <si>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</si>
  <si>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</si>
  <si>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</si>
  <si>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</si>
  <si>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</si>
  <si>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</si>
  <si>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</si>
  <si>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</si>
  <si>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</si>
  <si>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</si>
  <si>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</si>
  <si>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</si>
  <si>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</si>
  <si>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</si>
  <si>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</si>
  <si>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</si>
  <si>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</si>
  <si>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</si>
  <si>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</si>
  <si>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</si>
  <si>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</si>
  <si>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</si>
  <si>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</si>
  <si>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</si>
  <si>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</si>
  <si>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</si>
  <si>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</si>
  <si>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</si>
  <si>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</si>
  <si>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</si>
  <si>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</si>
  <si>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</si>
  <si>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</si>
  <si>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</si>
  <si>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</si>
  <si>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</si>
  <si>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</si>
  <si>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</si>
  <si>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</si>
  <si>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</si>
  <si>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</si>
  <si>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</si>
  <si>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</si>
  <si>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</si>
  <si>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</si>
  <si>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</si>
  <si>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</si>
  <si>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</si>
  <si>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</si>
  <si>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</si>
  <si>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</si>
  <si>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</si>
  <si>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</si>
  <si>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</si>
  <si>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</si>
  <si>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</si>
  <si>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</si>
  <si>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</si>
  <si>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</si>
  <si>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</si>
  <si>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</si>
  <si>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</si>
  <si>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</si>
  <si>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</si>
  <si>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</si>
  <si>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</si>
  <si>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</si>
  <si>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</si>
  <si>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</si>
  <si>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</si>
  <si>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</si>
  <si>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</si>
  <si>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</si>
  <si>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</si>
  <si>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</si>
  <si>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</si>
  <si>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</si>
  <si>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</si>
  <si>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</si>
  <si>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</si>
  <si>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</si>
  <si>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</si>
  <si>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</si>
  <si>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</si>
  <si>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</si>
  <si>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</si>
  <si>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</si>
  <si>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</si>
  <si>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</si>
  <si>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</si>
  <si>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</si>
  <si>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</si>
  <si>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</si>
  <si>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</si>
  <si>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</si>
  <si>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</si>
  <si>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</si>
  <si>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</si>
  <si>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</si>
  <si>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</si>
  <si>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</si>
  <si>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</si>
  <si>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</si>
  <si>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</si>
  <si>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</si>
  <si>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</si>
  <si>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</si>
  <si>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</si>
  <si>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</si>
  <si>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</si>
  <si>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</si>
  <si>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</si>
  <si>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</si>
  <si>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</si>
  <si>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</si>
  <si>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</si>
  <si>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</si>
  <si>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</si>
  <si>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</si>
  <si>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</si>
  <si>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</si>
  <si>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</si>
  <si>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</si>
  <si>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</si>
  <si>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</si>
  <si>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</si>
  <si>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</si>
  <si>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</si>
  <si>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</si>
  <si>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</si>
  <si>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</si>
  <si>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</si>
  <si>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</si>
  <si>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</si>
  <si>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</si>
  <si>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</si>
  <si>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</si>
  <si>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</si>
  <si>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</si>
  <si>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</si>
  <si>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</si>
  <si>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</si>
  <si>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</si>
  <si>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</si>
  <si>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</si>
  <si>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</si>
  <si>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</si>
  <si>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</si>
  <si>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</si>
  <si>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</si>
  <si>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</si>
  <si>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</si>
  <si>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</si>
  <si>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</si>
  <si>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</si>
  <si>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</si>
  <si>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</si>
  <si>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</si>
  <si>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</si>
  <si>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</si>
  <si>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</si>
  <si>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</si>
  <si>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</si>
  <si>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</si>
  <si>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</si>
  <si>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</si>
  <si>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</si>
  <si>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</si>
  <si>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</si>
  <si>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</si>
  <si>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</si>
  <si>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</si>
  <si>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</si>
  <si>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</si>
  <si>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</si>
  <si>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</si>
  <si>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</si>
  <si>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</si>
  <si>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</si>
  <si>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</si>
  <si>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</si>
  <si>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</si>
  <si>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</si>
  <si>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</si>
  <si>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</si>
  <si>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</si>
  <si>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</si>
  <si>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</si>
  <si>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</si>
  <si>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</si>
  <si>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</si>
  <si>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</si>
  <si>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</si>
  <si>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</si>
  <si>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</si>
  <si>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</si>
  <si>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</si>
  <si>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</si>
  <si>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</si>
  <si>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</si>
  <si>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</si>
  <si>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</si>
  <si>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</si>
  <si>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</si>
  <si>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</si>
  <si>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</si>
  <si>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</si>
  <si>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</si>
  <si>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</si>
  <si>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</si>
  <si>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</si>
  <si>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</si>
  <si>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</si>
  <si>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</si>
  <si>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</si>
  <si>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</si>
  <si>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</si>
  <si>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</si>
  <si>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</si>
  <si>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</si>
  <si>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</si>
  <si>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</si>
  <si>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</si>
  <si>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</si>
  <si>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</si>
  <si>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</si>
  <si>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</si>
  <si>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</si>
  <si>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</si>
  <si>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</si>
  <si>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</si>
  <si>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</si>
  <si>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</si>
  <si>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</si>
  <si>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</si>
  <si>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</si>
  <si>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</si>
  <si>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</si>
  <si>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</si>
  <si>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</si>
  <si>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</si>
  <si>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</si>
  <si>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</si>
  <si>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</si>
  <si>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</si>
  <si>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</si>
  <si>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</si>
  <si>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</si>
  <si>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</si>
  <si>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</si>
  <si>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</si>
  <si>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</si>
  <si>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</si>
  <si>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</si>
  <si>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</si>
  <si>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</si>
  <si>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</si>
  <si>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</si>
  <si>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</si>
  <si>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</si>
  <si>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</si>
  <si>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</si>
  <si>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</si>
  <si>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</si>
  <si>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</si>
  <si>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</si>
  <si>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</si>
  <si>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</si>
  <si>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</si>
  <si>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</si>
  <si>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</si>
  <si>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</si>
  <si>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</si>
  <si>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</si>
  <si>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</si>
  <si>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</si>
  <si>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</si>
  <si>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</si>
  <si>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</si>
  <si>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</si>
  <si>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</si>
  <si>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</si>
  <si>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</si>
  <si>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</si>
  <si>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</si>
  <si>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</si>
  <si>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</si>
  <si>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</si>
  <si>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</si>
  <si>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</si>
  <si>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</si>
  <si>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</si>
  <si>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</si>
  <si>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</si>
  <si>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</si>
  <si>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</si>
  <si>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</si>
  <si>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</si>
  <si>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</si>
  <si>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</si>
  <si>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</si>
  <si>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</si>
  <si>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</si>
  <si>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</si>
  <si>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</si>
  <si>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</si>
  <si>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</si>
  <si>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</si>
  <si>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</si>
  <si>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</si>
  <si>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</si>
  <si>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</si>
  <si>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</si>
  <si>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</si>
  <si>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</si>
  <si>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</si>
  <si>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</si>
  <si>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</si>
  <si>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</si>
  <si>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</si>
  <si>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</si>
  <si>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</si>
  <si>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</si>
  <si>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</si>
  <si>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</si>
  <si>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</si>
  <si>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</si>
  <si>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</si>
  <si>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</si>
  <si>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</si>
  <si>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</si>
  <si>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</si>
  <si>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</si>
  <si>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</si>
  <si>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</si>
  <si>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</si>
  <si>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</si>
  <si>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</si>
  <si>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</si>
  <si>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</si>
  <si>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</si>
  <si>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</si>
  <si>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</si>
  <si>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</si>
  <si>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</si>
  <si>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</si>
  <si>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</si>
  <si>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</si>
  <si>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</si>
  <si>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</si>
  <si>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</si>
  <si>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</si>
  <si>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</si>
  <si>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</si>
  <si>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</si>
  <si>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</si>
  <si>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</si>
  <si>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</si>
  <si>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</si>
  <si>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</si>
  <si>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</si>
  <si>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</si>
  <si>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</si>
  <si>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</si>
  <si>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</si>
  <si>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</si>
  <si>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</si>
  <si>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</si>
  <si>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</si>
  <si>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</si>
  <si>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</si>
  <si>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</si>
  <si>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</si>
  <si>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</si>
  <si>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</si>
  <si>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</si>
  <si>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</si>
  <si>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</si>
  <si>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</si>
  <si>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</si>
  <si>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</si>
  <si>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</si>
  <si>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</si>
  <si>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</si>
  <si>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</si>
  <si>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</si>
  <si>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</si>
  <si>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</si>
  <si>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</si>
  <si>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</si>
  <si>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</si>
  <si>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</si>
  <si>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</si>
  <si>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</si>
  <si>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</si>
  <si>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</si>
  <si>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</si>
  <si>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</si>
  <si>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</si>
  <si>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</si>
  <si>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</si>
  <si>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</si>
  <si>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</si>
  <si>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</si>
  <si>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</si>
  <si>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</si>
  <si>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</si>
  <si>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</si>
  <si>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</si>
  <si>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</si>
  <si>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</si>
  <si>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</si>
  <si>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</si>
  <si>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</si>
  <si>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</si>
  <si>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</si>
  <si>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</si>
  <si>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</si>
  <si>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</si>
  <si>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</si>
  <si>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</si>
  <si>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</si>
  <si>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</si>
  <si>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</si>
  <si>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</si>
  <si>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</si>
  <si>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</si>
  <si>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</si>
  <si>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</si>
  <si>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</si>
  <si>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</si>
  <si>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</si>
  <si>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</si>
  <si>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</si>
  <si>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</si>
  <si>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</si>
  <si>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</si>
  <si>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</si>
  <si>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</si>
  <si>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</si>
  <si>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</si>
  <si>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</si>
  <si>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</si>
  <si>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</si>
  <si>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</si>
  <si>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</si>
  <si>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</si>
  <si>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</si>
  <si>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</si>
  <si>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</si>
  <si>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</si>
  <si>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</si>
  <si>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</si>
  <si>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</si>
  <si>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</si>
  <si>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</si>
  <si>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</si>
  <si>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</si>
  <si>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</si>
  <si>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</si>
  <si>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</si>
  <si>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</si>
  <si>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</si>
  <si>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</si>
  <si>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</si>
  <si>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</si>
  <si>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</si>
  <si>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</si>
  <si>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</si>
  <si>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</si>
  <si>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</si>
  <si>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</si>
  <si>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</si>
  <si>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</si>
  <si>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</si>
  <si>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</si>
  <si>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</si>
  <si>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</si>
  <si>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</si>
  <si>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</si>
  <si>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</si>
  <si>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</si>
  <si>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</si>
  <si>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</si>
  <si>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</si>
  <si>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</si>
  <si>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</si>
  <si>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</si>
  <si>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</si>
  <si>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</si>
  <si>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</si>
  <si>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</si>
  <si>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</si>
  <si>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</si>
  <si>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</si>
  <si>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</si>
  <si>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</si>
  <si>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</si>
  <si>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</si>
  <si>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</si>
  <si>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</si>
  <si>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</si>
  <si>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</si>
  <si>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</si>
  <si>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</si>
  <si>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</si>
  <si>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</si>
  <si>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</si>
  <si>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</si>
  <si>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</si>
  <si>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</si>
  <si>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</si>
  <si>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</si>
  <si>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</si>
  <si>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</si>
  <si>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</si>
  <si>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</si>
  <si>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</si>
  <si>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</si>
  <si>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</si>
  <si>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</si>
  <si>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</si>
  <si>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</si>
  <si>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</si>
  <si>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</si>
  <si>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</si>
  <si>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</si>
  <si>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</si>
  <si>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</si>
  <si>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</si>
  <si>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</si>
  <si>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</si>
  <si>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</si>
  <si>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</si>
  <si>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</si>
  <si>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</si>
  <si>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</si>
  <si>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</si>
  <si>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</si>
  <si>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</si>
  <si>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</si>
  <si>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</si>
  <si>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</si>
  <si>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</si>
  <si>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</si>
  <si>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</si>
  <si>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</si>
  <si>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</si>
  <si>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</si>
  <si>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</si>
  <si>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</si>
  <si>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</si>
  <si>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</si>
  <si>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</si>
  <si>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</si>
  <si>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</si>
  <si>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</si>
  <si>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</si>
  <si>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</si>
  <si>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</si>
  <si>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</si>
  <si>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</si>
  <si>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</si>
  <si>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</si>
  <si>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</si>
  <si>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</si>
  <si>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</si>
  <si>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</si>
  <si>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</si>
  <si>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</si>
  <si>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</si>
  <si>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</si>
  <si>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</si>
  <si>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</si>
  <si>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</si>
  <si>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</si>
  <si>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</si>
  <si>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</si>
  <si>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</si>
  <si>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</si>
  <si>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</si>
  <si>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</si>
  <si>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</si>
  <si>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</si>
  <si>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</si>
  <si>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</si>
  <si>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</si>
  <si>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</si>
  <si>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</si>
  <si>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</si>
  <si>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</si>
  <si>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</si>
  <si>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</si>
  <si>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</si>
  <si>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</si>
  <si>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</si>
  <si>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</si>
  <si>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</si>
  <si>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</si>
  <si>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</si>
  <si>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</si>
  <si>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</si>
  <si>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</si>
  <si>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</si>
  <si>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</si>
  <si>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</si>
  <si>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</si>
  <si>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</si>
  <si>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</si>
  <si>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</si>
  <si>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</si>
  <si>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</si>
  <si>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</si>
  <si>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</si>
  <si>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</si>
  <si>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</si>
  <si>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</si>
  <si>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</si>
  <si>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</si>
  <si>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</si>
  <si>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</si>
  <si>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</si>
  <si>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</si>
  <si>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</si>
  <si>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</si>
  <si>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</si>
  <si>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</si>
  <si>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</si>
  <si>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</si>
  <si>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</si>
  <si>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</si>
  <si>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</si>
  <si>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</si>
  <si>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</si>
  <si>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</si>
  <si>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</si>
  <si>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</si>
  <si>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</si>
  <si>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</si>
  <si>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</si>
  <si>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</si>
  <si>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</si>
  <si>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</si>
  <si>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</si>
  <si>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</si>
  <si>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</si>
  <si>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</si>
  <si>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</si>
  <si>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</si>
  <si>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</si>
  <si>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</si>
  <si>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</si>
  <si>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</si>
  <si>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</si>
  <si>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</si>
  <si>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</si>
  <si>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</si>
  <si>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</si>
  <si>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</si>
  <si>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</si>
  <si>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</si>
  <si>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</si>
  <si>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</si>
  <si>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</si>
  <si>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</si>
  <si>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</si>
  <si>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</si>
  <si>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</si>
  <si>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</si>
  <si>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</si>
  <si>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</si>
  <si>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</si>
  <si>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</si>
  <si>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</si>
  <si>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</si>
  <si>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</si>
  <si>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</si>
  <si>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</si>
  <si>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</si>
  <si>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</si>
  <si>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</si>
  <si>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</si>
  <si>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</si>
  <si>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</si>
  <si>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</si>
  <si>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</si>
  <si>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</si>
  <si>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</si>
  <si>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</si>
  <si>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</si>
  <si>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</si>
  <si>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</si>
  <si>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</si>
  <si>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</si>
  <si>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</si>
  <si>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</si>
  <si>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</si>
  <si>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</si>
  <si>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</si>
  <si>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</si>
  <si>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</si>
  <si>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</si>
  <si>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</si>
  <si>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</si>
  <si>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</si>
  <si>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</si>
  <si>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</si>
  <si>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</si>
  <si>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</si>
  <si>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</si>
  <si>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</si>
  <si>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</si>
  <si>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</si>
  <si>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</si>
  <si>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</si>
  <si>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</si>
  <si>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</si>
  <si>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</si>
  <si>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</si>
  <si>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</si>
  <si>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</si>
  <si>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</si>
  <si>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</si>
  <si>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</si>
  <si>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</si>
  <si>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</si>
  <si>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</si>
  <si>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</si>
  <si>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</si>
  <si>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</si>
  <si>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</si>
  <si>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</si>
  <si>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</si>
  <si>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</si>
  <si>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</si>
  <si>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</si>
  <si>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</si>
  <si>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</si>
  <si>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</si>
  <si>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</si>
  <si>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</si>
  <si>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</si>
  <si>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</si>
  <si>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</si>
  <si>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</si>
  <si>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</si>
  <si>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</si>
  <si>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</si>
  <si>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</si>
  <si>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</si>
  <si>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</si>
  <si>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</si>
  <si>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</si>
  <si>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</si>
  <si>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</si>
  <si>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</si>
  <si>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</si>
  <si>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</si>
  <si>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</si>
  <si>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</si>
  <si>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</si>
  <si>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</si>
  <si>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</si>
  <si>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</si>
  <si>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</si>
  <si>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</si>
  <si>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</si>
  <si>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</si>
  <si>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</si>
  <si>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</si>
  <si>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</si>
  <si>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</si>
  <si>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</si>
  <si>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</si>
  <si>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</si>
  <si>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</si>
  <si>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</si>
  <si>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</si>
  <si>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</si>
  <si>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</si>
  <si>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</si>
  <si>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</si>
  <si>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</si>
  <si>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</si>
  <si>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</si>
  <si>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</si>
  <si>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</si>
  <si>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</si>
  <si>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</si>
  <si>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</si>
  <si>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</si>
  <si>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</si>
  <si>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</si>
  <si>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</si>
  <si>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</si>
  <si>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</si>
  <si>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</si>
  <si>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</si>
  <si>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</si>
  <si>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</si>
  <si>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</si>
  <si>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</si>
  <si>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</si>
  <si>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</si>
  <si>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</si>
  <si>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</si>
  <si>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</si>
  <si>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</si>
  <si>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</si>
  <si>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</si>
  <si>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</si>
  <si>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</si>
  <si>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</si>
  <si>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</si>
  <si>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</si>
  <si>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</si>
  <si>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</si>
  <si>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</si>
  <si>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</si>
  <si>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</si>
  <si>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</si>
  <si>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</si>
  <si>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</si>
  <si>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</si>
  <si>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</si>
  <si>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</si>
  <si>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</si>
  <si>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</si>
  <si>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</si>
  <si>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</si>
  <si>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</si>
  <si>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</si>
  <si>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</si>
  <si>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</si>
  <si>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</si>
  <si>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</si>
  <si>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</si>
  <si>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</si>
  <si>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</si>
  <si>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</si>
  <si>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</si>
  <si>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</si>
  <si>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</si>
  <si>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</si>
  <si>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</si>
  <si>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</si>
  <si>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</si>
  <si>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</si>
  <si>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</si>
  <si>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</si>
  <si>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</si>
  <si>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</si>
  <si>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</si>
  <si>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</si>
  <si>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</si>
  <si>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</si>
  <si>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</si>
  <si>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</si>
  <si>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</si>
  <si>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</si>
  <si>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</si>
  <si>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</si>
  <si>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</si>
  <si>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</si>
  <si>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</si>
  <si>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</si>
  <si>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</si>
  <si>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</si>
  <si>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</si>
  <si>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</si>
  <si>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</si>
  <si>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</si>
  <si>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</si>
  <si>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</si>
  <si>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</si>
  <si>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</si>
  <si>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</si>
  <si>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</si>
  <si>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</si>
  <si>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</si>
  <si>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</si>
  <si>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</si>
  <si>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</si>
  <si>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</si>
  <si>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</si>
  <si>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</si>
  <si>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</si>
  <si>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</si>
  <si>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</si>
  <si>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</si>
  <si>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</si>
  <si>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</si>
  <si>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</si>
  <si>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</si>
  <si>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</si>
  <si>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</si>
  <si>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</si>
  <si>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</si>
  <si>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</si>
  <si>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</si>
  <si>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</si>
  <si>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</si>
  <si>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</si>
  <si>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</si>
  <si>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</si>
  <si>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</si>
  <si>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</si>
  <si>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</si>
  <si>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</si>
  <si>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</si>
  <si>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</si>
  <si>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</si>
  <si>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</si>
  <si>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</si>
  <si>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</si>
  <si>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</si>
  <si>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</si>
  <si>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</si>
  <si>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</si>
  <si>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</si>
  <si>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</si>
  <si>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</si>
  <si>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</si>
  <si>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</si>
  <si>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</si>
  <si>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</si>
  <si>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</si>
  <si>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</si>
  <si>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</si>
  <si>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</si>
  <si>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</si>
  <si>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</si>
  <si>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</si>
  <si>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</si>
  <si>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</si>
  <si>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</si>
  <si>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</si>
  <si>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</si>
  <si>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</si>
  <si>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</si>
  <si>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</si>
  <si>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</si>
  <si>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</si>
  <si>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</si>
  <si>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</si>
  <si>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</si>
  <si>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</si>
  <si>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</si>
  <si>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</si>
  <si>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</si>
  <si>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</si>
  <si>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</si>
  <si>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</si>
  <si>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</si>
  <si>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</si>
  <si>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</si>
  <si>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</si>
  <si>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</si>
  <si>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</si>
  <si>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</si>
  <si>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</si>
  <si>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</si>
  <si>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</si>
  <si>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</si>
  <si>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</si>
  <si>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</si>
  <si>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</si>
  <si>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</si>
  <si>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</si>
  <si>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</si>
  <si>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</si>
  <si>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</si>
  <si>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</si>
  <si>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</si>
  <si>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</si>
  <si>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</si>
  <si>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</si>
  <si>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</si>
  <si>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</si>
  <si>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</si>
  <si>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</si>
  <si>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</si>
  <si>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</si>
  <si>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</si>
  <si>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</si>
  <si>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</si>
  <si>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</si>
  <si>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</si>
  <si>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</si>
  <si>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</si>
  <si>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</si>
  <si>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</si>
  <si>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</si>
  <si>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</si>
  <si>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</si>
  <si>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</si>
  <si>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</si>
  <si>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</si>
  <si>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</si>
  <si>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</si>
  <si>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</si>
  <si>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</si>
  <si>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</si>
  <si>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</si>
  <si>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</si>
  <si>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</si>
  <si>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</si>
  <si>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</si>
  <si>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</si>
  <si>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</si>
  <si>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</si>
  <si>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</si>
  <si>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</si>
  <si>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</si>
  <si>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</si>
  <si>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</si>
  <si>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</si>
  <si>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</si>
  <si>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</si>
  <si>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</si>
  <si>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</si>
  <si>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</si>
  <si>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</si>
  <si>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</si>
  <si>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</si>
  <si>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</si>
  <si>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</si>
  <si>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</si>
  <si>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</si>
  <si>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</si>
  <si>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</si>
  <si>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</si>
  <si>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</si>
  <si>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</si>
  <si>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</si>
  <si>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</si>
  <si>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</si>
  <si>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</si>
  <si>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</si>
  <si>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</si>
  <si>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</si>
  <si>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</si>
  <si>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</si>
  <si>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</si>
  <si>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</si>
  <si>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</si>
  <si>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</si>
  <si>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</si>
  <si>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</si>
  <si>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</si>
  <si>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</si>
  <si>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</si>
  <si>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</si>
  <si>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</si>
  <si>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</si>
  <si>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</si>
  <si>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</si>
  <si>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</si>
  <si>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</si>
  <si>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</si>
  <si>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</si>
  <si>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</si>
  <si>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</si>
  <si>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</si>
  <si>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</si>
  <si>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</si>
  <si>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</si>
  <si>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</si>
  <si>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</si>
  <si>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</si>
  <si>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</si>
  <si>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</si>
  <si>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</si>
  <si>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</si>
  <si>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</si>
  <si>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</si>
  <si>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</si>
  <si>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</si>
  <si>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</si>
  <si>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</si>
  <si>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</si>
  <si>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</si>
  <si>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</si>
  <si>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</si>
  <si>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</si>
  <si>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</si>
  <si>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</si>
  <si>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</si>
  <si>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</si>
  <si>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</si>
  <si>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</si>
  <si>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</si>
  <si>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</si>
  <si>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</si>
  <si>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</si>
  <si>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</si>
  <si>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</si>
  <si>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</si>
  <si>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</si>
  <si>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</si>
  <si>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</si>
  <si>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</si>
  <si>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</si>
  <si>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</si>
  <si>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</si>
  <si>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</si>
  <si>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</si>
  <si>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</si>
  <si>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</si>
  <si>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</si>
  <si>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</si>
  <si>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</si>
  <si>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</si>
  <si>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</si>
  <si>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</si>
  <si>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</si>
  <si>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</si>
  <si>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</si>
  <si>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</si>
  <si>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</si>
  <si>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</si>
  <si>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</si>
  <si>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</si>
  <si>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</si>
  <si>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</si>
  <si>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</si>
  <si>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</si>
  <si>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</si>
  <si>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</si>
  <si>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</si>
  <si>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</si>
  <si>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</si>
  <si>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</si>
  <si>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</si>
  <si>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</si>
  <si>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</si>
  <si>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</si>
  <si>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</si>
  <si>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</si>
  <si>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</si>
  <si>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</si>
  <si>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</si>
  <si>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</si>
  <si>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</si>
  <si>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</si>
  <si>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</si>
  <si>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</si>
  <si>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</si>
  <si>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</si>
  <si>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</si>
  <si>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</si>
  <si>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</si>
  <si>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</si>
  <si>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</si>
  <si>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</si>
  <si>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</si>
  <si>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</si>
  <si>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</si>
  <si>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</si>
  <si>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</si>
  <si>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</si>
  <si>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</si>
  <si>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</si>
  <si>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</si>
  <si>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</si>
  <si>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</si>
  <si>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</si>
  <si>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</si>
  <si>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</si>
  <si>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</si>
  <si>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</si>
  <si>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</si>
  <si>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</si>
  <si>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</si>
  <si>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</si>
  <si>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</si>
  <si>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</si>
  <si>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</si>
  <si>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</si>
  <si>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</si>
  <si>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</si>
  <si>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</si>
  <si>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</si>
  <si>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</si>
  <si>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</si>
  <si>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</si>
  <si>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</si>
  <si>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</si>
  <si>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</si>
  <si>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</si>
  <si>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</si>
  <si>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</si>
  <si>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</si>
  <si>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</si>
  <si>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</si>
  <si>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</si>
  <si>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</si>
  <si>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</si>
  <si>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</si>
  <si>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</si>
  <si>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</si>
  <si>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</si>
  <si>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</si>
  <si>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</si>
  <si>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</si>
  <si>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</si>
  <si>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</si>
  <si>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</si>
  <si>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</si>
  <si>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</si>
  <si>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</si>
  <si>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</si>
  <si>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</si>
  <si>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</si>
  <si>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</si>
  <si>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</si>
  <si>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</si>
  <si>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</si>
  <si>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</si>
  <si>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</si>
  <si>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</si>
  <si>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</si>
  <si>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</si>
  <si>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</si>
  <si>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</si>
  <si>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</si>
  <si>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</si>
  <si>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</si>
  <si>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</si>
  <si>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</si>
  <si>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</si>
  <si>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</si>
  <si>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</si>
  <si>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</si>
  <si>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</si>
  <si>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</si>
  <si>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</si>
  <si>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</si>
  <si>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</si>
  <si>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</si>
  <si>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</si>
  <si>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</si>
  <si>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</si>
  <si>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</si>
  <si>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</si>
  <si>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</si>
  <si>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</si>
  <si>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</si>
  <si>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</si>
  <si>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</si>
  <si>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</si>
  <si>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</si>
  <si>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</si>
  <si>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</si>
  <si>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</si>
  <si>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</si>
  <si>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</si>
  <si>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</si>
  <si>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</si>
  <si>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</si>
  <si>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</si>
  <si>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</si>
  <si>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</si>
  <si>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</si>
  <si>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</si>
  <si>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</si>
  <si>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</si>
  <si>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</si>
  <si>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</si>
  <si>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</si>
  <si>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</si>
  <si>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</si>
  <si>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</si>
  <si>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</si>
  <si>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</si>
  <si>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</si>
  <si>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</si>
  <si>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</si>
  <si>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</si>
  <si>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</si>
  <si>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</si>
  <si>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</si>
  <si>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</si>
  <si>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</si>
  <si>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</si>
  <si>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</si>
  <si>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</si>
  <si>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</si>
  <si>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</si>
  <si>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</si>
  <si>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</si>
  <si>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</si>
  <si>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</si>
  <si>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</si>
  <si>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</si>
  <si>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</si>
  <si>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</si>
  <si>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</si>
  <si>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</si>
  <si>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</si>
  <si>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</si>
  <si>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</si>
  <si>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</si>
  <si>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</si>
  <si>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</si>
  <si>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</si>
  <si>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</si>
  <si>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</si>
  <si>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</si>
  <si>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</si>
  <si>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</si>
  <si>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</si>
  <si>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</si>
  <si>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</si>
  <si>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</si>
  <si>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</si>
  <si>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</si>
  <si>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</si>
  <si>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</si>
  <si>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</si>
  <si>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</si>
  <si>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</si>
  <si>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</si>
  <si>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</si>
  <si>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</si>
  <si>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</si>
  <si>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</si>
  <si>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</si>
  <si>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</si>
  <si>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</si>
  <si>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</si>
  <si>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</si>
  <si>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</si>
  <si>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</si>
  <si>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</si>
  <si>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</si>
  <si>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</si>
  <si>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</si>
  <si>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</si>
  <si>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</si>
  <si>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</si>
  <si>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</si>
  <si>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</si>
  <si>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</si>
  <si>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</si>
  <si>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</si>
  <si>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</si>
  <si>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</si>
  <si>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</si>
  <si>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</si>
  <si>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</si>
  <si>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</si>
  <si>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</si>
  <si>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</si>
  <si>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</si>
  <si>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</si>
  <si>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</si>
  <si>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</si>
  <si>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</si>
  <si>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</si>
  <si>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</si>
  <si>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</si>
  <si>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</si>
  <si>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</si>
  <si>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</si>
  <si>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</si>
  <si>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</si>
  <si>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</si>
  <si>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</si>
  <si>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</si>
  <si>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</si>
  <si>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</si>
  <si>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</si>
  <si>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</si>
  <si>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</si>
  <si>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</si>
  <si>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</si>
  <si>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</si>
  <si>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</si>
  <si>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</si>
  <si>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</si>
  <si>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</si>
  <si>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</si>
  <si>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</si>
  <si>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</si>
  <si>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</si>
  <si>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</si>
  <si>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</si>
  <si>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</si>
  <si>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</si>
  <si>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</si>
  <si>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</si>
  <si>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</si>
  <si>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</si>
  <si>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</si>
  <si>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</si>
  <si>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</si>
  <si>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</si>
  <si>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</si>
  <si>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</si>
  <si>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</si>
  <si>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</si>
  <si>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</si>
  <si>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</si>
  <si>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</si>
  <si>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</si>
  <si>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</si>
  <si>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</si>
  <si>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</si>
  <si>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</si>
  <si>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</si>
  <si>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</si>
  <si>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</si>
  <si>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</si>
  <si>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</si>
  <si>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</si>
  <si>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</si>
  <si>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</si>
  <si>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</si>
  <si>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</si>
  <si>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</si>
  <si>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</si>
  <si>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</si>
  <si>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</si>
  <si>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</si>
  <si>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</si>
  <si>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</si>
  <si>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</si>
  <si>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</si>
  <si>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</si>
  <si>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</si>
  <si>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</si>
  <si>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</si>
  <si>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</si>
  <si>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</si>
  <si>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</si>
  <si>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</si>
  <si>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</si>
  <si>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</si>
  <si>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</si>
  <si>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</si>
  <si>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</si>
  <si>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</si>
  <si>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</si>
  <si>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</si>
  <si>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</si>
  <si>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</si>
  <si>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</si>
  <si>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</si>
  <si>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</si>
  <si>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</si>
  <si>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</si>
  <si>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</si>
  <si>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</si>
  <si>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</si>
  <si>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</si>
  <si>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</si>
  <si>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</si>
  <si>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</si>
  <si>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</si>
  <si>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</si>
  <si>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</si>
  <si>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</si>
  <si>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</si>
  <si>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</si>
  <si>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</si>
  <si>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</si>
  <si>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</si>
  <si>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</si>
  <si>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</si>
  <si>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</si>
  <si>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</si>
  <si>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</si>
  <si>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</si>
  <si>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</si>
  <si>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</si>
  <si>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</si>
  <si>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</si>
  <si>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</si>
  <si>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</si>
  <si>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</si>
  <si>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</si>
  <si>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</si>
  <si>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</si>
  <si>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</si>
  <si>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</si>
  <si>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</si>
  <si>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</si>
  <si>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</si>
  <si>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</si>
  <si>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</si>
  <si>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</si>
  <si>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</si>
  <si>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</si>
  <si>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</si>
  <si>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</si>
  <si>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</si>
  <si>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</si>
  <si>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</si>
  <si>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</si>
  <si>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</si>
  <si>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</si>
  <si>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</si>
  <si>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</si>
  <si>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</si>
  <si>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</si>
  <si>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</si>
  <si>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</si>
  <si>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</si>
  <si>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</si>
  <si>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</si>
  <si>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</si>
  <si>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</si>
  <si>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</si>
  <si>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</si>
  <si>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</si>
  <si>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</si>
  <si>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</si>
  <si>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</si>
  <si>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</si>
  <si>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</si>
  <si>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</si>
  <si>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</si>
  <si>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</si>
  <si>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</si>
  <si>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</si>
  <si>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</si>
  <si>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</si>
  <si>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</si>
  <si>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</si>
  <si>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</si>
  <si>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</si>
  <si>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</si>
  <si>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</si>
  <si>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</si>
  <si>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</si>
  <si>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</si>
  <si>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</si>
  <si>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</si>
  <si>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</si>
  <si>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</si>
  <si>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</si>
  <si>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</si>
  <si>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</si>
  <si>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</si>
  <si>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</si>
  <si>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</si>
  <si>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</si>
  <si>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</si>
  <si>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</si>
  <si>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</si>
  <si>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</si>
  <si>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</si>
  <si>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</si>
  <si>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</si>
  <si>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</si>
  <si>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</si>
  <si>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</si>
  <si>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</si>
  <si>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</si>
  <si>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</si>
  <si>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</si>
  <si>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</si>
  <si>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</si>
  <si>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</si>
  <si>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</si>
  <si>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</si>
  <si>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</si>
  <si>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</si>
  <si>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</si>
  <si>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</si>
  <si>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</si>
  <si>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</si>
  <si>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</si>
  <si>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</si>
  <si>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</si>
  <si>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</si>
  <si>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</si>
  <si>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</si>
  <si>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</si>
  <si>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</si>
  <si>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</si>
  <si>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</si>
  <si>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</si>
  <si>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</si>
  <si>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</si>
  <si>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</si>
  <si>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</si>
  <si>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</si>
  <si>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</si>
  <si>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</si>
  <si>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</si>
  <si>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</si>
  <si>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</si>
  <si>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</si>
  <si>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</si>
  <si>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</si>
  <si>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</si>
  <si>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</si>
  <si>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</si>
  <si>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</si>
  <si>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</si>
  <si>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</si>
  <si>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</si>
  <si>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</si>
  <si>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</si>
  <si>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</si>
  <si>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</si>
  <si>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</si>
  <si>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</si>
  <si>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</si>
  <si>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</si>
  <si>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</si>
  <si>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</si>
  <si>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</si>
  <si>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</si>
  <si>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</si>
  <si>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</si>
  <si>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</si>
  <si>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</si>
  <si>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</si>
  <si>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</si>
  <si>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</si>
  <si>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</si>
  <si>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</si>
  <si>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</si>
  <si>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</si>
  <si>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</si>
  <si>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</si>
  <si>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</si>
  <si>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</si>
  <si>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</si>
  <si>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</si>
  <si>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</si>
  <si>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</si>
  <si>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</si>
  <si>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</si>
  <si>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</si>
  <si>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</si>
  <si>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</si>
  <si>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</si>
  <si>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</si>
  <si>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</si>
  <si>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</si>
  <si>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</si>
  <si>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</si>
  <si>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</si>
  <si>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</si>
  <si>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</si>
  <si>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</si>
  <si>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</si>
  <si>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</si>
  <si>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</si>
  <si>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</si>
  <si>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</si>
  <si>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</si>
  <si>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</si>
  <si>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</si>
  <si>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</si>
  <si>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</si>
  <si>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</si>
  <si>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</si>
  <si>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</si>
  <si>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</si>
  <si>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</si>
  <si>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</si>
  <si>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</si>
  <si>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</si>
  <si>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</si>
  <si>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</si>
  <si>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</si>
  <si>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</si>
  <si>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</si>
  <si>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</si>
  <si>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</si>
  <si>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</si>
  <si>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</si>
  <si>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</si>
  <si>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</si>
  <si>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</si>
  <si>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</si>
  <si>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</si>
  <si>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</si>
  <si>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</si>
  <si>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</si>
  <si>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</si>
  <si>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</si>
  <si>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</si>
  <si>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</si>
  <si>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</si>
  <si>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</si>
  <si>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</si>
  <si>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</si>
  <si>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</si>
  <si>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</si>
  <si>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</si>
  <si>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</si>
  <si>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</si>
  <si>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</si>
  <si>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</si>
  <si>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</si>
  <si>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</si>
  <si>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</si>
  <si>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</si>
  <si>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</si>
  <si>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</si>
  <si>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</si>
  <si>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</si>
  <si>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</si>
  <si>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</si>
  <si>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</si>
  <si>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</si>
  <si>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</si>
  <si>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</si>
  <si>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</si>
  <si>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</si>
  <si>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</si>
  <si>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</si>
  <si>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</si>
  <si>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</si>
  <si>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</si>
  <si>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</si>
  <si>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</si>
  <si>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</si>
  <si>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</si>
  <si>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</si>
  <si>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</si>
  <si>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</si>
  <si>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</si>
  <si>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</si>
  <si>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</si>
  <si>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</si>
  <si>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</si>
  <si>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</si>
  <si>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</si>
  <si>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</si>
  <si>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</si>
  <si>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</si>
  <si>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</si>
  <si>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</si>
  <si>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</si>
  <si>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</si>
  <si>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</si>
  <si>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</si>
  <si>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</si>
  <si>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</si>
  <si>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</si>
  <si>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</si>
  <si>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</si>
  <si>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</si>
  <si>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</si>
  <si>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</si>
  <si>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</si>
  <si>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</si>
  <si>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</si>
  <si>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</si>
  <si>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</si>
  <si>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</si>
  <si>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</si>
  <si>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</si>
  <si>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</si>
  <si>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</si>
  <si>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</si>
  <si>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</si>
  <si>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</si>
  <si>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</si>
  <si>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</si>
  <si>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</si>
  <si>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</si>
  <si>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</si>
  <si>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</si>
  <si>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</si>
  <si>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</si>
  <si>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</si>
  <si>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</si>
  <si>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</si>
  <si>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</si>
  <si>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</si>
  <si>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</si>
  <si>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</si>
  <si>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</si>
  <si>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</si>
  <si>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</si>
  <si>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</si>
  <si>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</si>
  <si>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</si>
  <si>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</si>
  <si>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</si>
  <si>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</si>
  <si>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</si>
  <si>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</si>
  <si>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</si>
  <si>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</si>
  <si>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</si>
  <si>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</si>
  <si>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</si>
  <si>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</si>
  <si>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</si>
  <si>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</si>
  <si>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</si>
  <si>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</si>
  <si>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</si>
  <si>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</si>
  <si>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</si>
  <si>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</si>
  <si>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</si>
  <si>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</si>
  <si>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</si>
  <si>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</si>
  <si>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</si>
  <si>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</si>
  <si>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</si>
  <si>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</si>
  <si>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</si>
  <si>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</si>
  <si>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</si>
  <si>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</si>
  <si>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</si>
  <si>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</si>
  <si>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</si>
  <si>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</si>
  <si>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</si>
  <si>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</si>
  <si>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</si>
  <si>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</si>
  <si>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</si>
  <si>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</si>
  <si>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</si>
  <si>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</si>
  <si>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</si>
  <si>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</si>
  <si>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</si>
  <si>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</si>
  <si>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</si>
  <si>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</si>
  <si>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</si>
  <si>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</si>
  <si>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</si>
  <si>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</si>
  <si>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</si>
  <si>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</si>
  <si>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</si>
  <si>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</si>
  <si>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</si>
  <si>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</si>
  <si>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</si>
  <si>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</si>
  <si>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</si>
  <si>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</si>
  <si>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</si>
  <si>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</si>
  <si>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</si>
  <si>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</si>
  <si>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</si>
  <si>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</si>
  <si>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</si>
  <si>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</si>
  <si>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</si>
  <si>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</si>
  <si>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</si>
  <si>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</si>
  <si>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</si>
  <si>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</si>
  <si>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</si>
  <si>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</si>
  <si>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</si>
  <si>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</si>
  <si>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</si>
  <si>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</si>
  <si>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</si>
  <si>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</si>
  <si>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</si>
  <si>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</si>
  <si>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</si>
  <si>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</si>
  <si>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</si>
  <si>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</si>
  <si>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</si>
  <si>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</si>
  <si>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</si>
  <si>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</si>
  <si>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</si>
  <si>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</si>
  <si>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</si>
  <si>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</si>
  <si>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</si>
  <si>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</si>
  <si>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</si>
  <si>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</si>
  <si>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</si>
  <si>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</si>
  <si>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</si>
  <si>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</si>
  <si>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</si>
  <si>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</si>
  <si>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</si>
  <si>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</si>
  <si>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</si>
  <si>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</si>
  <si>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</si>
  <si>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</si>
  <si>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</si>
  <si>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</si>
  <si>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</si>
  <si>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</si>
  <si>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</si>
  <si>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</si>
  <si>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</si>
  <si>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</si>
  <si>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</si>
  <si>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</si>
  <si>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</si>
  <si>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</si>
  <si>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</si>
  <si>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</si>
  <si>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</si>
  <si>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</si>
  <si>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</si>
  <si>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</si>
  <si>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</si>
  <si>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</si>
  <si>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</si>
  <si>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</si>
  <si>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</si>
  <si>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</si>
  <si>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</si>
  <si>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</si>
  <si>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</si>
  <si>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</si>
  <si>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</si>
  <si>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</si>
  <si>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</si>
  <si>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</si>
  <si>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</si>
  <si>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</si>
  <si>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</si>
  <si>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</si>
  <si>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</si>
  <si>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</si>
  <si>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</si>
  <si>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</si>
  <si>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</si>
  <si>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</si>
  <si>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</si>
  <si>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</si>
  <si>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</si>
  <si>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</si>
  <si>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</si>
  <si>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</si>
  <si>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</si>
  <si>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</si>
  <si>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</si>
  <si>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</si>
  <si>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</si>
  <si>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</si>
  <si>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</si>
  <si>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</si>
  <si>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</si>
  <si>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</si>
  <si>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</si>
  <si>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</si>
  <si>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</si>
  <si>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</si>
  <si>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</si>
  <si>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</si>
  <si>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</si>
  <si>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</si>
  <si>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</si>
  <si>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</si>
  <si>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</si>
  <si>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</si>
  <si>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</si>
  <si>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</si>
  <si>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</si>
  <si>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</si>
  <si>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</si>
  <si>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</si>
  <si>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</si>
  <si>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</si>
  <si>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</si>
  <si>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</si>
  <si>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</si>
  <si>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</si>
  <si>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</si>
  <si>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</si>
  <si>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</si>
  <si>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</si>
  <si>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</si>
  <si>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</si>
  <si>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</si>
  <si>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</si>
  <si>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</si>
  <si>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</si>
  <si>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</si>
  <si>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</si>
  <si>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</si>
  <si>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</si>
  <si>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</si>
  <si>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</si>
  <si>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</si>
  <si>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</si>
  <si>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</si>
  <si>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</si>
  <si>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</si>
  <si>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</si>
  <si>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</si>
  <si>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</si>
  <si>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</si>
  <si>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</si>
  <si>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</si>
  <si>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</si>
  <si>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</si>
  <si>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</si>
  <si>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</si>
  <si>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</si>
  <si>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</si>
  <si>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</si>
  <si>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</si>
  <si>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</si>
  <si>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</si>
  <si>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</si>
  <si>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</si>
  <si>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</si>
  <si>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</si>
  <si>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</si>
  <si>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</si>
  <si>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</si>
  <si>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</si>
  <si>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</si>
  <si>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</si>
  <si>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</si>
  <si>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</si>
  <si>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</si>
  <si>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</si>
  <si>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</si>
  <si>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</si>
  <si>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</si>
  <si>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</si>
  <si>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</si>
  <si>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</si>
  <si>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</si>
  <si>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</si>
  <si>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</si>
  <si>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</si>
  <si>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</si>
  <si>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</si>
  <si>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</si>
  <si>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</si>
  <si>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</si>
  <si>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</si>
  <si>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</si>
  <si>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</si>
  <si>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</si>
  <si>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</si>
  <si>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</si>
  <si>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</si>
  <si>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</si>
  <si>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</si>
  <si>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</si>
  <si>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</si>
  <si>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</si>
  <si>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</si>
  <si>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</si>
  <si>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</si>
  <si>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</si>
  <si>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</si>
  <si>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</si>
  <si>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</si>
  <si>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</si>
  <si>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</si>
  <si>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</si>
  <si>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</si>
  <si>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</si>
  <si>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</si>
  <si>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</si>
  <si>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</si>
  <si>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</si>
  <si>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</si>
  <si>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</si>
  <si>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</si>
  <si>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</si>
  <si>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</si>
  <si>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</si>
  <si>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</si>
  <si>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</si>
  <si>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</si>
  <si>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</si>
  <si>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</si>
  <si>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</si>
  <si>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</si>
  <si>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</si>
  <si>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</si>
  <si>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</si>
  <si>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</si>
  <si>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</si>
  <si>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</si>
  <si>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</si>
  <si>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</si>
  <si>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</si>
  <si>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</si>
  <si>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</si>
  <si>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</si>
  <si>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</si>
  <si>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</si>
  <si>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</si>
  <si>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</si>
  <si>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</si>
  <si>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</si>
  <si>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</si>
  <si>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</si>
  <si>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</si>
  <si>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</si>
  <si>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</si>
  <si>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</si>
  <si>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</si>
  <si>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</si>
  <si>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</si>
  <si>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</si>
  <si>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</si>
  <si>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</si>
  <si>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</si>
  <si>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</si>
  <si>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</si>
  <si>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</si>
  <si>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</si>
  <si>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</si>
  <si>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</si>
  <si>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</si>
  <si>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</si>
  <si>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</si>
  <si>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</si>
  <si>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</si>
  <si>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</si>
  <si>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</si>
  <si>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</si>
  <si>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</si>
  <si>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</si>
  <si>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</si>
  <si>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</si>
  <si>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</si>
  <si>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</si>
  <si>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</si>
  <si>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</si>
  <si>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</si>
  <si>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</si>
  <si>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</si>
  <si>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</si>
  <si>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</si>
  <si>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</si>
  <si>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</si>
  <si>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</si>
  <si>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</si>
  <si>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</si>
  <si>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</si>
  <si>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</si>
  <si>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</si>
  <si>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</si>
  <si>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</si>
  <si>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</si>
  <si>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</si>
  <si>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</si>
  <si>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</si>
  <si>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</si>
  <si>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</si>
  <si>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</si>
  <si>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</si>
  <si>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</si>
  <si>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</si>
  <si>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</si>
  <si>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</si>
  <si>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</si>
  <si>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</si>
  <si>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</si>
  <si>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</si>
  <si>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</si>
  <si>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</si>
  <si>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</si>
  <si>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</si>
  <si>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</si>
  <si>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</si>
  <si>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</si>
  <si>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</si>
  <si>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</si>
  <si>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</si>
  <si>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</si>
  <si>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</si>
  <si>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</si>
  <si>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</si>
  <si>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</si>
  <si>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</si>
  <si>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</si>
  <si>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</si>
  <si>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</si>
  <si>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</si>
  <si>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</si>
  <si>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</si>
  <si>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</si>
  <si>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</si>
  <si>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</si>
  <si>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</si>
  <si>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</si>
  <si>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</si>
  <si>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</si>
  <si>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</si>
  <si>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</si>
  <si>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</si>
  <si>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</si>
  <si>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</si>
  <si>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</si>
  <si>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</si>
  <si>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</si>
  <si>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</si>
  <si>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</si>
  <si>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</si>
  <si>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</si>
  <si>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</si>
  <si>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</si>
  <si>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</si>
  <si>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</si>
  <si>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</si>
  <si>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</si>
  <si>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</si>
  <si>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</si>
  <si>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</si>
  <si>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</si>
  <si>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</si>
  <si>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</si>
  <si>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</si>
  <si>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</si>
  <si>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</si>
  <si>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</si>
  <si>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</si>
  <si>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</si>
  <si>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</si>
  <si>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</si>
  <si>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</si>
  <si>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</si>
  <si>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</si>
  <si>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</si>
  <si>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</si>
  <si>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</si>
  <si>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</si>
  <si>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</si>
  <si>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</si>
  <si>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</si>
  <si>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</si>
  <si>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</si>
  <si>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</si>
  <si>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</si>
  <si>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</si>
  <si>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</si>
  <si>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</si>
  <si>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</si>
  <si>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</si>
  <si>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</si>
  <si>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</si>
  <si>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</si>
  <si>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</si>
  <si>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</si>
  <si>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</si>
  <si>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</si>
  <si>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</si>
  <si>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</si>
  <si>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</si>
  <si>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</si>
  <si>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</si>
  <si>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</si>
  <si>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</si>
  <si>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</si>
  <si>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</si>
  <si>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</si>
  <si>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</si>
  <si>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</si>
  <si>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</si>
  <si>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</si>
  <si>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</si>
  <si>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</si>
  <si>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</si>
  <si>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</si>
  <si>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</si>
  <si>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</si>
  <si>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</si>
  <si>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</si>
  <si>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</si>
  <si>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</si>
  <si>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</si>
  <si>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</si>
  <si>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</si>
  <si>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</si>
  <si>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</si>
  <si>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</si>
  <si>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</si>
  <si>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</si>
  <si>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</si>
  <si>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</si>
  <si>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</si>
  <si>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</si>
  <si>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</si>
  <si>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</si>
  <si>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</si>
  <si>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</si>
  <si>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</si>
  <si>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</si>
  <si>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</si>
  <si>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</si>
  <si>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</si>
  <si>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</si>
  <si>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</si>
  <si>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</si>
  <si>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</si>
  <si>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</si>
  <si>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</si>
  <si>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</si>
  <si>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</si>
  <si>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</si>
  <si>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</si>
  <si>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</si>
  <si>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</si>
  <si>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</si>
  <si>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</si>
  <si>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</si>
  <si>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</si>
  <si>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</si>
  <si>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</si>
  <si>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</si>
  <si>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</si>
  <si>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</si>
  <si>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</si>
  <si>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</si>
  <si>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</si>
  <si>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</si>
  <si>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</si>
  <si>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</si>
  <si>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</si>
  <si>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</si>
  <si>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</si>
  <si>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</si>
  <si>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</si>
  <si>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</si>
  <si>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</si>
  <si>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</si>
  <si>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</si>
  <si>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</si>
  <si>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</si>
  <si>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</si>
  <si>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</si>
  <si>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</si>
  <si>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</si>
  <si>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</si>
  <si>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</si>
  <si>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</si>
  <si>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</si>
  <si>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</si>
  <si>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</si>
  <si>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</si>
  <si>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</si>
  <si>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</si>
  <si>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</si>
  <si>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</si>
  <si>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</si>
  <si>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</si>
  <si>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</si>
  <si>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</si>
  <si>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</si>
  <si>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</si>
  <si>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</si>
  <si>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</si>
  <si>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</si>
  <si>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</si>
  <si>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</si>
  <si>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</si>
  <si>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</si>
  <si>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</si>
  <si>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</si>
  <si>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</si>
  <si>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</si>
  <si>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</si>
  <si>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</si>
  <si>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</si>
  <si>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</si>
  <si>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</si>
  <si>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</si>
  <si>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</si>
  <si>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</si>
  <si>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</si>
  <si>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</si>
  <si>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</si>
  <si>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</si>
  <si>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</si>
  <si>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</si>
  <si>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</si>
  <si>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</si>
  <si>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</si>
  <si>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</si>
  <si>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</si>
  <si>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</si>
  <si>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</si>
  <si>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</si>
  <si>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</si>
  <si>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</si>
  <si>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</si>
  <si>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</si>
  <si>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</si>
  <si>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</si>
  <si>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</si>
  <si>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</si>
  <si>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</si>
  <si>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</si>
  <si>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</si>
  <si>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</si>
  <si>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</si>
  <si>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</si>
  <si>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</si>
  <si>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</si>
  <si>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</si>
  <si>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</si>
  <si>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</si>
  <si>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</si>
  <si>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</si>
  <si>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</si>
  <si>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</si>
  <si>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</si>
  <si>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</si>
  <si>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</si>
  <si>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</si>
  <si>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</si>
  <si>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</si>
  <si>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</si>
  <si>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</si>
  <si>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</si>
  <si>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</si>
  <si>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</si>
  <si>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</si>
  <si>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</si>
  <si>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</si>
  <si>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</si>
  <si>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</si>
  <si>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</si>
  <si>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</si>
  <si>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</si>
  <si>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</si>
  <si>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</si>
  <si>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</si>
  <si>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</si>
  <si>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</si>
  <si>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</si>
  <si>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</si>
  <si>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</si>
  <si>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</si>
  <si>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</si>
  <si>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</si>
  <si>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</si>
  <si>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</si>
  <si>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</si>
  <si>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</si>
  <si>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</si>
  <si>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</si>
  <si>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</si>
  <si>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</si>
  <si>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</si>
  <si>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</si>
  <si>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</si>
  <si>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</si>
  <si>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</si>
  <si>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</si>
  <si>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</si>
  <si>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</si>
  <si>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</si>
  <si>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</si>
  <si>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</si>
  <si>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</si>
  <si>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</si>
  <si>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</si>
  <si>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</si>
  <si>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</si>
  <si>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</si>
  <si>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</si>
  <si>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</si>
  <si>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</si>
  <si>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</si>
  <si>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</si>
  <si>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</si>
  <si>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</si>
  <si>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</si>
  <si>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</si>
  <si>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</si>
  <si>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</si>
  <si>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</si>
  <si>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</si>
  <si>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</si>
  <si>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</si>
  <si>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</si>
  <si>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</si>
  <si>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</si>
  <si>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</si>
  <si>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</si>
  <si>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</si>
  <si>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</si>
  <si>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</si>
  <si>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</si>
  <si>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</si>
  <si>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</si>
  <si>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</si>
  <si>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</si>
  <si>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</si>
  <si>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</si>
  <si>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</si>
  <si>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</si>
  <si>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</si>
  <si>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</si>
  <si>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</si>
  <si>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</si>
  <si>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</si>
  <si>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</si>
  <si>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</si>
  <si>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</si>
  <si>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</si>
  <si>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</si>
  <si>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</si>
  <si>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</si>
  <si>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</si>
  <si>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</si>
  <si>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</si>
  <si>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</si>
  <si>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</si>
  <si>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</si>
  <si>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</si>
  <si>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</si>
  <si>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</si>
  <si>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</si>
  <si>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</si>
  <si>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</si>
  <si>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</si>
  <si>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</si>
  <si>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</si>
  <si>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</si>
  <si>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</si>
  <si>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</si>
  <si>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</si>
  <si>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</si>
  <si>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</si>
  <si>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</si>
  <si>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</si>
  <si>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</si>
  <si>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</si>
  <si>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</si>
  <si>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</si>
  <si>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</si>
  <si>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</si>
  <si>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</si>
  <si>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</si>
  <si>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</si>
  <si>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</si>
  <si>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</si>
  <si>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</si>
  <si>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</si>
  <si>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</si>
  <si>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</si>
  <si>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</si>
  <si>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</si>
  <si>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</si>
  <si>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</si>
  <si>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</si>
  <si>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</si>
  <si>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</si>
  <si>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</si>
  <si>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</si>
  <si>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</si>
  <si>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</si>
  <si>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</si>
  <si>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</si>
  <si>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</si>
  <si>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</si>
  <si>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</si>
  <si>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</si>
  <si>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</si>
  <si>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</si>
  <si>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</si>
  <si>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</si>
  <si>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</si>
  <si>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</si>
  <si>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</si>
  <si>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</si>
  <si>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</si>
  <si>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</si>
  <si>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</si>
  <si>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</si>
  <si>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</si>
  <si>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</si>
  <si>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</si>
  <si>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</si>
  <si>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</si>
  <si>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</si>
  <si>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</si>
  <si>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</si>
  <si>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</si>
  <si>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</si>
  <si>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</si>
  <si>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</si>
  <si>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</si>
  <si>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</si>
  <si>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</si>
  <si>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</si>
  <si>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</si>
  <si>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</si>
  <si>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</si>
  <si>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</si>
  <si>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</si>
  <si>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</si>
  <si>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</si>
  <si>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</si>
  <si>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</si>
  <si>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</si>
  <si>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</si>
  <si>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</si>
  <si>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</si>
  <si>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</si>
  <si>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</si>
  <si>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</si>
  <si>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</si>
  <si>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</si>
  <si>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</si>
  <si>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</si>
  <si>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</si>
  <si>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</si>
  <si>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</si>
  <si>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</si>
  <si>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</si>
  <si>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</si>
  <si>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</si>
  <si>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</si>
  <si>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</si>
  <si>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</si>
  <si>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</si>
  <si>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</si>
  <si>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</si>
  <si>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</si>
  <si>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</si>
  <si>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</si>
  <si>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</si>
  <si>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</si>
  <si>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</si>
  <si>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</si>
  <si>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</si>
  <si>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</si>
  <si>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</si>
  <si>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</si>
  <si>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</si>
  <si>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</si>
  <si>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</si>
  <si>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</si>
  <si>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</si>
  <si>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</si>
  <si>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</si>
  <si>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</si>
  <si>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</si>
  <si>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</si>
  <si>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</si>
  <si>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</si>
  <si>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</si>
  <si>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</si>
  <si>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</si>
  <si>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</si>
  <si>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</si>
  <si>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</si>
  <si>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</si>
  <si>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</si>
  <si>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</si>
  <si>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</si>
  <si>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</si>
  <si>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</si>
  <si>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</si>
  <si>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</si>
  <si>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</si>
  <si>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</si>
  <si>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</si>
  <si>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</si>
  <si>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</si>
  <si>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</si>
  <si>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</si>
  <si>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</si>
  <si>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</si>
  <si>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</si>
  <si>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</si>
  <si>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</si>
  <si>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</si>
  <si>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</si>
  <si>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</si>
  <si>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</si>
  <si>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</si>
  <si>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</si>
  <si>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</si>
  <si>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</si>
  <si>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</si>
  <si>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</si>
  <si>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</si>
  <si>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</si>
  <si>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</si>
  <si>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</si>
  <si>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</si>
  <si>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</si>
  <si>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</si>
  <si>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</si>
  <si>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</si>
  <si>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</si>
  <si>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</si>
  <si>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</si>
  <si>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</si>
  <si>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</si>
  <si>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</si>
  <si>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</si>
  <si>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</si>
  <si>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</si>
  <si>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</si>
  <si>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</si>
  <si>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</si>
  <si>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</si>
  <si>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</si>
  <si>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</si>
  <si>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</si>
  <si>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</si>
  <si>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</si>
  <si>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</si>
  <si>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</si>
  <si>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</si>
  <si>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</si>
  <si>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</si>
  <si>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</si>
  <si>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</si>
  <si>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</si>
  <si>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</si>
  <si>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</si>
  <si>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</si>
  <si>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</si>
  <si>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</si>
  <si>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</si>
  <si>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</si>
  <si>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</si>
  <si>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</si>
  <si>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</si>
  <si>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</si>
  <si>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</si>
  <si>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</si>
  <si>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</si>
  <si>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</si>
  <si>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</si>
  <si>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</si>
  <si>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</si>
  <si>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</si>
  <si>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</si>
  <si>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</si>
  <si>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</si>
  <si>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</si>
  <si>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</si>
  <si>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</si>
  <si>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</si>
  <si>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</si>
  <si>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</si>
  <si>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</si>
  <si>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</si>
  <si>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</si>
  <si>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</si>
  <si>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</si>
  <si>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</si>
  <si>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</si>
  <si>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</si>
  <si>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</si>
  <si>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</si>
  <si>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</si>
  <si>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</si>
  <si>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</si>
  <si>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</si>
  <si>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</si>
  <si>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</si>
  <si>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</si>
  <si>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</si>
  <si>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</si>
  <si>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</si>
  <si>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</si>
  <si>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</si>
  <si>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</si>
  <si>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</si>
  <si>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</si>
  <si>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</si>
  <si>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</si>
  <si>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</si>
  <si>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</si>
  <si>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</si>
  <si>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</si>
  <si>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</si>
  <si>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</si>
  <si>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</si>
  <si>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</si>
  <si>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</si>
  <si>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</si>
  <si>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</si>
  <si>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</si>
  <si>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</si>
  <si>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</si>
  <si>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</si>
  <si>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</si>
  <si>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</si>
  <si>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</si>
  <si>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</si>
  <si>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</si>
  <si>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</si>
  <si>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</si>
  <si>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</si>
  <si>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</si>
  <si>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</si>
  <si>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</si>
  <si>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</si>
  <si>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</si>
  <si>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</si>
  <si>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</si>
  <si>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</si>
  <si>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</si>
  <si>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</si>
  <si>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</si>
  <si>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</si>
  <si>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</si>
  <si>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</si>
  <si>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</si>
  <si>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</si>
  <si>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</si>
  <si>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</si>
  <si>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</si>
  <si>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</si>
  <si>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</si>
  <si>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</si>
  <si>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</si>
  <si>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</si>
  <si>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</si>
  <si>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</si>
  <si>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</si>
  <si>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</si>
  <si>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</si>
  <si>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</si>
  <si>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</si>
  <si>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</si>
  <si>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</si>
  <si>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</si>
  <si>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</si>
  <si>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</si>
  <si>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</si>
  <si>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</si>
  <si>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</si>
  <si>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</si>
  <si>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</si>
  <si>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</si>
  <si>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</si>
  <si>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</si>
  <si>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</si>
  <si>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</si>
  <si>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</si>
  <si>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</si>
  <si>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</si>
  <si>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</si>
  <si>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</si>
  <si>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</si>
  <si>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</si>
  <si>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</si>
  <si>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</si>
  <si>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</si>
  <si>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</si>
  <si>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</si>
  <si>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</si>
  <si>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</si>
  <si>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</si>
  <si>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</si>
  <si>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</si>
  <si>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</si>
  <si>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</si>
  <si>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</si>
  <si>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</si>
  <si>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</si>
  <si>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</si>
  <si>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</si>
  <si>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</si>
  <si>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</si>
  <si>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</si>
  <si>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</si>
  <si>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</si>
  <si>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</si>
  <si>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</si>
  <si>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</si>
  <si>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</si>
  <si>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</si>
  <si>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</si>
  <si>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</si>
  <si>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</si>
  <si>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</si>
  <si>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</si>
  <si>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</si>
  <si>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</si>
  <si>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</si>
  <si>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</si>
  <si>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</si>
  <si>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</si>
  <si>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</si>
  <si>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</si>
  <si>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</si>
  <si>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</si>
  <si>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</si>
  <si>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</si>
  <si>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</si>
  <si>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</si>
  <si>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</si>
  <si>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</si>
  <si>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</si>
  <si>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</si>
  <si>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</si>
  <si>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</si>
  <si>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</si>
  <si>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</si>
  <si>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</si>
  <si>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</si>
  <si>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</si>
  <si>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</si>
  <si>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</si>
  <si>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</si>
  <si>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</si>
  <si>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</si>
  <si>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</si>
  <si>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</si>
  <si>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</si>
  <si>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</si>
  <si>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</si>
  <si>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</si>
  <si>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</si>
  <si>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</si>
  <si>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</si>
  <si>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</si>
  <si>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</si>
  <si>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</si>
  <si>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</si>
  <si>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</si>
  <si>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</si>
  <si>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</si>
  <si>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</si>
  <si>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</si>
  <si>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</si>
  <si>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</si>
  <si>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</si>
  <si>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</si>
  <si>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</si>
  <si>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</si>
  <si>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</si>
  <si>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</si>
  <si>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</si>
  <si>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</si>
  <si>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</si>
  <si>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</si>
  <si>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</si>
  <si>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</si>
  <si>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</si>
  <si>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</si>
  <si>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</si>
  <si>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</si>
  <si>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</si>
  <si>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</si>
  <si>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</si>
  <si>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</si>
  <si>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</si>
  <si>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</si>
  <si>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</si>
  <si>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</si>
  <si>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</si>
  <si>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</si>
  <si>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</si>
  <si>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</si>
  <si>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</si>
  <si>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</si>
  <si>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</si>
  <si>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</si>
  <si>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</si>
  <si>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</si>
  <si>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</si>
  <si>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</si>
  <si>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</si>
  <si>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</si>
  <si>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</si>
  <si>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</si>
  <si>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</si>
  <si>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</si>
  <si>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</si>
  <si>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</si>
  <si>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</si>
  <si>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</si>
  <si>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</si>
  <si>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</si>
  <si>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</si>
  <si>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</si>
  <si>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</si>
  <si>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</si>
  <si>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</si>
  <si>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</si>
  <si>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</si>
  <si>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</si>
  <si>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</si>
  <si>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</si>
  <si>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</si>
  <si>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</si>
  <si>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</si>
  <si>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</si>
  <si>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</si>
  <si>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</si>
  <si>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</si>
  <si>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</si>
  <si>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</si>
  <si>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</si>
  <si>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</si>
  <si>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</si>
  <si>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</si>
  <si>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</si>
  <si>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</si>
  <si>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</si>
  <si>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</si>
  <si>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</si>
  <si>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</si>
  <si>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</si>
  <si>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</si>
  <si>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</si>
  <si>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</si>
  <si>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</si>
  <si>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</si>
  <si>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</si>
  <si>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</si>
  <si>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</si>
  <si>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</si>
  <si>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</si>
  <si>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</si>
  <si>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</si>
  <si>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</si>
  <si>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</si>
  <si>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</si>
  <si>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</si>
  <si>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</si>
  <si>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</si>
  <si>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</si>
  <si>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</si>
  <si>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</si>
  <si>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</si>
  <si>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</si>
  <si>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</si>
  <si>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</si>
  <si>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</si>
  <si>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</si>
  <si>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</si>
  <si>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</si>
  <si>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</si>
  <si>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</si>
  <si>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</si>
  <si>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</si>
  <si>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</si>
  <si>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</si>
  <si>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</si>
  <si>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</si>
  <si>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</si>
  <si>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</si>
  <si>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</si>
  <si>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</si>
  <si>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</si>
  <si>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</si>
  <si>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</si>
  <si>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</si>
  <si>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</si>
  <si>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</si>
  <si>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</si>
  <si>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</si>
  <si>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</si>
  <si>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</si>
  <si>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</si>
  <si>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</si>
  <si>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</si>
  <si>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</si>
  <si>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</si>
  <si>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</si>
  <si>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</si>
  <si>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</si>
  <si>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</si>
  <si>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</si>
  <si>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</si>
  <si>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</si>
  <si>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</si>
  <si>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</si>
  <si>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</si>
  <si>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</si>
  <si>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</si>
  <si>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</si>
  <si>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</si>
  <si>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</si>
  <si>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</si>
  <si>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</si>
  <si>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</si>
  <si>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</si>
  <si>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</si>
  <si>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</si>
  <si>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</si>
  <si>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</si>
  <si>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</si>
  <si>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</si>
  <si>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</si>
  <si>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</si>
  <si>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</si>
  <si>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</si>
  <si>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</si>
  <si>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</si>
  <si>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</si>
  <si>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</si>
  <si>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</si>
  <si>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</si>
  <si>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</si>
  <si>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</si>
  <si>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</si>
  <si>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</si>
  <si>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</si>
  <si>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</si>
  <si>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</si>
  <si>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</si>
  <si>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</si>
  <si>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</si>
  <si>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</si>
  <si>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</si>
  <si>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</si>
  <si>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</si>
  <si>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</si>
  <si>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</si>
  <si>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</si>
  <si>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</si>
  <si>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</si>
  <si>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</si>
  <si>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</si>
  <si>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</si>
  <si>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</si>
  <si>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</si>
  <si>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</si>
  <si>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</si>
  <si>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</si>
  <si>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</si>
  <si>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</si>
  <si>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</si>
  <si>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</si>
  <si>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</si>
  <si>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</si>
  <si>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</si>
  <si>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</si>
  <si>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</si>
  <si>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</si>
  <si>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</si>
  <si>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</si>
  <si>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</si>
  <si>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</si>
  <si>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</si>
  <si>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</si>
  <si>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</si>
  <si>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</si>
  <si>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</si>
  <si>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</si>
  <si>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</si>
  <si>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</si>
  <si>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</si>
  <si>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</si>
  <si>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</si>
  <si>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</si>
  <si>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</si>
  <si>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</si>
  <si>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</si>
  <si>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</si>
  <si>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</si>
  <si>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</si>
  <si>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</si>
  <si>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</si>
  <si>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</si>
  <si>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</si>
  <si>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</si>
  <si>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</si>
  <si>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</si>
  <si>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</si>
  <si>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</si>
  <si>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</si>
  <si>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</si>
  <si>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</si>
  <si>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</si>
  <si>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</si>
  <si>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</si>
  <si>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</si>
  <si>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</si>
  <si>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</si>
  <si>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</si>
  <si>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</si>
  <si>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</si>
  <si>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</si>
  <si>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</si>
  <si>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</si>
  <si>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</si>
  <si>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</si>
  <si>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</si>
  <si>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</si>
  <si>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</si>
  <si>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</si>
  <si>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</si>
  <si>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</si>
  <si>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</si>
  <si>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</si>
  <si>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</si>
  <si>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</si>
  <si>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</si>
  <si>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</si>
  <si>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</si>
  <si>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</si>
  <si>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</si>
  <si>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</si>
  <si>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</si>
  <si>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</si>
  <si>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</si>
  <si>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</si>
  <si>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</si>
  <si>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</si>
  <si>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</si>
  <si>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</si>
  <si>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</si>
  <si>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</si>
  <si>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</si>
  <si>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</si>
  <si>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</si>
  <si>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</si>
  <si>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</si>
  <si>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</si>
  <si>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</si>
  <si>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</si>
  <si>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</si>
  <si>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</si>
  <si>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</si>
  <si>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</si>
  <si>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</si>
  <si>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</si>
  <si>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</si>
  <si>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</si>
  <si>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</si>
  <si>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</si>
  <si>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</si>
  <si>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</si>
  <si>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</si>
  <si>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</si>
  <si>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</si>
  <si>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</si>
  <si>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</si>
  <si>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</si>
  <si>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</si>
  <si>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</si>
  <si>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</si>
  <si>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</si>
  <si>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</si>
  <si>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</si>
  <si>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</si>
  <si>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</si>
  <si>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</si>
  <si>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</si>
  <si>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</si>
  <si>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</si>
  <si>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</si>
  <si>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</si>
  <si>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</si>
  <si>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</si>
  <si>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</si>
  <si>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</si>
  <si>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</si>
  <si>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</si>
  <si>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</si>
  <si>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</si>
  <si>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</si>
  <si>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</si>
  <si>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</si>
  <si>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</si>
  <si>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</si>
  <si>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</si>
  <si>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</si>
  <si>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</si>
  <si>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</si>
  <si>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</si>
  <si>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</si>
  <si>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</si>
  <si>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</si>
  <si>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</si>
  <si>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</si>
  <si>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</si>
  <si>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</si>
  <si>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</si>
  <si>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</si>
  <si>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</si>
  <si>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</si>
  <si>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</si>
  <si>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</si>
  <si>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</si>
  <si>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</si>
  <si>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</si>
  <si>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</si>
  <si>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</si>
  <si>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</si>
  <si>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</si>
  <si>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</si>
  <si>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</si>
  <si>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</si>
  <si>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</si>
  <si>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</si>
  <si>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</si>
  <si>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</si>
  <si>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</si>
  <si>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</si>
  <si>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</si>
  <si>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</si>
  <si>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</si>
  <si>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</si>
  <si>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</si>
  <si>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</si>
  <si>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</si>
  <si>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</si>
  <si>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</si>
  <si>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</si>
  <si>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</si>
  <si>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</si>
  <si>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</si>
  <si>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</si>
  <si>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</si>
  <si>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</si>
  <si>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</si>
  <si>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</si>
  <si>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</si>
  <si>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</si>
  <si>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</si>
  <si>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</si>
  <si>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</si>
  <si>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</si>
  <si>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</si>
  <si>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</si>
  <si>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</si>
  <si>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</si>
  <si>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</si>
  <si>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</si>
  <si>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</si>
  <si>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</si>
  <si>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</si>
  <si>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</si>
  <si>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</si>
  <si>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</si>
  <si>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</si>
  <si>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</si>
  <si>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</si>
  <si>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</si>
  <si>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</si>
  <si>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</si>
  <si>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</si>
  <si>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</si>
  <si>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</si>
  <si>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</si>
  <si>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</si>
  <si>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</si>
  <si>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</si>
  <si>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</si>
  <si>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</si>
  <si>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</si>
  <si>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</si>
  <si>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</si>
  <si>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</si>
  <si>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</si>
  <si>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</si>
  <si>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</si>
  <si>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</si>
  <si>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</si>
  <si>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</si>
  <si>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</si>
  <si>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</si>
  <si>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</si>
  <si>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</si>
  <si>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</si>
  <si>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</si>
  <si>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</si>
  <si>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</si>
  <si>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</si>
  <si>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</si>
  <si>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</si>
  <si>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</si>
  <si>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</si>
  <si>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</si>
  <si>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</si>
  <si>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</si>
  <si>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</si>
  <si>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</si>
  <si>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</si>
  <si>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</si>
  <si>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</si>
  <si>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</si>
  <si>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</si>
  <si>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</si>
  <si>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</si>
  <si>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</si>
  <si>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</si>
  <si>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</si>
  <si>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</si>
  <si>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</si>
  <si>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</si>
  <si>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</si>
  <si>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</si>
  <si>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</si>
  <si>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</si>
  <si>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</si>
  <si>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</si>
  <si>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</si>
  <si>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</si>
  <si>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</si>
  <si>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</si>
  <si>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</si>
  <si>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</si>
  <si>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</si>
  <si>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</si>
  <si>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</si>
  <si>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</si>
  <si>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</si>
  <si>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</si>
  <si>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</si>
  <si>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</si>
  <si>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</si>
  <si>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</si>
  <si>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</si>
  <si>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</si>
  <si>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</si>
  <si>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</si>
  <si>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</si>
  <si>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</si>
  <si>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</si>
  <si>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</si>
  <si>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</si>
  <si>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</si>
  <si>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</si>
  <si>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</si>
  <si>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</si>
  <si>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</si>
  <si>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</si>
  <si>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</si>
  <si>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</si>
  <si>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</si>
  <si>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</si>
  <si>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</si>
  <si>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</si>
  <si>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</si>
  <si>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</si>
  <si>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</si>
  <si>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</si>
  <si>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</si>
  <si>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</si>
  <si>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</si>
  <si>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</si>
  <si>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</si>
  <si>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</si>
  <si>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</si>
  <si>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</si>
  <si>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</si>
  <si>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</si>
  <si>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</si>
  <si>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</si>
  <si>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</si>
  <si>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</si>
  <si>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</si>
  <si>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</si>
  <si>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</si>
  <si>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</si>
  <si>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</si>
  <si>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</si>
  <si>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</si>
  <si>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</si>
  <si>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</si>
  <si>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</si>
  <si>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</si>
  <si>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</si>
  <si>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</si>
  <si>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</si>
  <si>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</si>
  <si>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</si>
  <si>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</si>
  <si>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</si>
  <si>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</si>
  <si>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</si>
  <si>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</si>
  <si>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</si>
  <si>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</si>
  <si>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</si>
  <si>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</si>
  <si>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</si>
  <si>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</si>
  <si>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</si>
  <si>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</si>
  <si>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</si>
  <si>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</si>
  <si>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</si>
  <si>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</si>
  <si>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</si>
  <si>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</si>
  <si>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</si>
  <si>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</si>
  <si>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</si>
  <si>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</si>
  <si>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</si>
  <si>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</si>
  <si>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</si>
  <si>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</si>
  <si>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</si>
  <si>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</si>
  <si>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</si>
  <si>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</si>
  <si>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</si>
  <si>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</si>
  <si>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</si>
  <si>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</si>
  <si>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</si>
  <si>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</si>
  <si>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</si>
  <si>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</si>
  <si>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</si>
  <si>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</si>
  <si>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</si>
  <si>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</si>
  <si>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</si>
  <si>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</si>
  <si>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</si>
  <si>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</si>
  <si>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</si>
  <si>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</si>
  <si>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</si>
  <si>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</si>
  <si>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</si>
  <si>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</si>
  <si>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</si>
  <si>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</si>
  <si>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</si>
  <si>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</si>
  <si>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</si>
  <si>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</si>
  <si>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</si>
  <si>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</si>
  <si>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</si>
  <si>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</si>
  <si>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</si>
  <si>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</si>
  <si>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</si>
  <si>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</si>
  <si>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</si>
  <si>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</si>
  <si>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</si>
  <si>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</si>
  <si>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</si>
  <si>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</si>
  <si>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</si>
  <si>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</si>
  <si>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</si>
  <si>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</si>
  <si>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</si>
  <si>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</si>
  <si>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</si>
  <si>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</si>
  <si>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</si>
  <si>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</si>
  <si>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</si>
  <si>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</si>
  <si>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</si>
  <si>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</si>
  <si>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</si>
  <si>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</si>
  <si>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</si>
  <si>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</si>
  <si>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</si>
  <si>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</si>
  <si>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</si>
  <si>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</si>
  <si>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</si>
  <si>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</si>
  <si>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</si>
  <si>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</si>
  <si>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</si>
  <si>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</si>
  <si>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</si>
  <si>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</si>
  <si>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</si>
  <si>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</si>
  <si>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</si>
  <si>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</si>
  <si>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</si>
  <si>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</si>
  <si>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</si>
  <si>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</si>
  <si>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</si>
  <si>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</si>
  <si>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</si>
  <si>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</si>
  <si>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</si>
  <si>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</si>
  <si>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</si>
  <si>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</si>
  <si>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</si>
  <si>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</si>
  <si>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</si>
  <si>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</si>
  <si>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</si>
  <si>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</si>
  <si>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</si>
  <si>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</si>
  <si>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</si>
  <si>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</si>
  <si>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</si>
  <si>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</si>
  <si>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</si>
  <si>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</si>
  <si>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</si>
  <si>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</si>
  <si>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</si>
  <si>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</si>
  <si>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</si>
  <si>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</si>
  <si>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</si>
  <si>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</si>
  <si>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</si>
  <si>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</si>
  <si>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</si>
  <si>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</si>
  <si>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</si>
  <si>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</si>
  <si>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</si>
  <si>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</si>
  <si>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</si>
  <si>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</si>
  <si>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</si>
  <si>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</si>
  <si>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</si>
  <si>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</si>
  <si>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</si>
  <si>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</si>
  <si>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</si>
  <si>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</si>
  <si>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</si>
  <si>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</si>
  <si>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</si>
  <si>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</si>
  <si>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</si>
  <si>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</si>
  <si>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</si>
  <si>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</si>
  <si>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</si>
  <si>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</si>
  <si>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</si>
  <si>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</si>
  <si>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</si>
  <si>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</si>
  <si>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</si>
  <si>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</si>
  <si>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</si>
  <si>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</si>
  <si>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</si>
  <si>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</si>
  <si>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</si>
  <si>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</si>
  <si>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</si>
  <si>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</si>
  <si>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</si>
  <si>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</si>
  <si>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</si>
  <si>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</si>
  <si>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</si>
  <si>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</si>
  <si>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</si>
  <si>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</si>
  <si>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</si>
  <si>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</si>
  <si>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</si>
  <si>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</si>
  <si>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</si>
  <si>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</si>
  <si>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</si>
  <si>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</si>
  <si>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</si>
  <si>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</si>
  <si>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</si>
  <si>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</si>
  <si>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</si>
  <si>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</si>
  <si>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</si>
  <si>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</si>
  <si>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</si>
  <si>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</si>
  <si>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</si>
  <si>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</si>
  <si>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</si>
  <si>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</si>
  <si>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</si>
  <si>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</si>
  <si>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</si>
  <si>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</si>
  <si>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</si>
  <si>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</si>
  <si>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</si>
  <si>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</si>
  <si>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</si>
  <si>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</si>
  <si>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</si>
  <si>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</si>
  <si>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</si>
  <si>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</si>
  <si>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</si>
  <si>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</si>
  <si>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</si>
  <si>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</si>
  <si>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</si>
  <si>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</si>
  <si>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</si>
  <si>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</si>
  <si>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</si>
  <si>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</si>
  <si>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</si>
  <si>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</si>
  <si>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</si>
  <si>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</si>
  <si>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</si>
  <si>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</si>
  <si>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</si>
  <si>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</si>
  <si>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</si>
  <si>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</si>
  <si>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</si>
  <si>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</si>
  <si>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</si>
  <si>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</si>
  <si>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</si>
  <si>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</si>
  <si>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</si>
  <si>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</si>
  <si>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</si>
  <si>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</si>
  <si>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</si>
  <si>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</si>
  <si>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</si>
  <si>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</si>
  <si>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</si>
  <si>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</si>
  <si>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</si>
  <si>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</si>
  <si>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</si>
  <si>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</si>
  <si>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</si>
  <si>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</si>
  <si>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</si>
  <si>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</si>
  <si>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</si>
  <si>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</si>
  <si>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</si>
  <si>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</si>
  <si>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</si>
  <si>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</si>
  <si>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</si>
  <si>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</si>
  <si>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</si>
  <si>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</si>
  <si>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</si>
  <si>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</si>
  <si>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</si>
  <si>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</si>
  <si>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</si>
  <si>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</si>
  <si>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</si>
  <si>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</si>
  <si>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</si>
  <si>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</si>
  <si>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</si>
  <si>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</si>
  <si>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</si>
  <si>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</si>
  <si>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</si>
  <si>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</si>
  <si>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</si>
  <si>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</si>
  <si>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</si>
  <si>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</si>
  <si>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</si>
  <si>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</si>
  <si>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</si>
  <si>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</si>
  <si>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</si>
  <si>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</si>
  <si>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</si>
  <si>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</si>
  <si>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</si>
  <si>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</si>
  <si>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</si>
  <si>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</si>
  <si>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</si>
  <si>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</si>
  <si>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</si>
  <si>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</si>
  <si>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</si>
  <si>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</si>
  <si>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</si>
  <si>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</si>
  <si>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</si>
  <si>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</si>
  <si>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</si>
  <si>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</si>
  <si>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</si>
  <si>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</si>
  <si>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</si>
  <si>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</si>
  <si>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</si>
  <si>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</si>
  <si>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</si>
  <si>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</si>
  <si>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</si>
  <si>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</si>
  <si>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</si>
  <si>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</si>
  <si>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</si>
  <si>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</si>
  <si>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</si>
  <si>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</si>
  <si>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</si>
  <si>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</si>
  <si>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</si>
  <si>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</si>
  <si>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</si>
  <si>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</si>
  <si>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</si>
  <si>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</si>
  <si>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</si>
  <si>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</si>
  <si>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</si>
  <si>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</si>
  <si>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</si>
  <si>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</si>
  <si>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</si>
  <si>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</si>
  <si>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</si>
  <si>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</si>
  <si>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</si>
  <si>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</si>
  <si>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</si>
  <si>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</si>
  <si>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</si>
  <si>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</si>
  <si>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</si>
  <si>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</si>
  <si>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</si>
  <si>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</si>
  <si>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</si>
  <si>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</si>
  <si>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</si>
  <si>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</si>
  <si>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</si>
  <si>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</si>
  <si>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</si>
  <si>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</si>
  <si>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</si>
  <si>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</si>
  <si>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</si>
  <si>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</si>
  <si>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</si>
  <si>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</si>
  <si>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</si>
  <si>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</si>
  <si>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</si>
  <si>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</si>
  <si>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</si>
  <si>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</si>
  <si>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</si>
  <si>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</si>
  <si>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</si>
  <si>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</si>
  <si>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</si>
  <si>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</si>
  <si>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</si>
  <si>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</si>
  <si>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</si>
  <si>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</si>
  <si>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</si>
  <si>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</si>
  <si>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</si>
  <si>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</si>
  <si>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</si>
  <si>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</si>
  <si>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</si>
  <si>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</si>
  <si>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</si>
  <si>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</si>
  <si>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</si>
  <si>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</si>
  <si>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</si>
  <si>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</si>
  <si>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</si>
  <si>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</si>
  <si>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</si>
  <si>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</si>
  <si>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</si>
  <si>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</si>
  <si>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</si>
  <si>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</si>
  <si>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</si>
  <si>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</si>
  <si>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</si>
  <si>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</si>
  <si>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</si>
  <si>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</si>
  <si>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</si>
  <si>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</si>
  <si>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</si>
  <si>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</si>
  <si>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</si>
  <si>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</si>
  <si>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</si>
  <si>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</si>
  <si>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</si>
  <si>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</si>
  <si>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</si>
  <si>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</si>
  <si>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</si>
  <si>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</si>
  <si>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</si>
  <si>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</si>
  <si>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</si>
  <si>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</si>
  <si>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</si>
  <si>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</si>
  <si>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</si>
  <si>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</si>
  <si>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</si>
  <si>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</si>
  <si>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</si>
  <si>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</si>
  <si>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</si>
  <si>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</si>
  <si>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</si>
  <si>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</si>
  <si>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</si>
  <si>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</si>
  <si>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</si>
  <si>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</si>
  <si>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</si>
  <si>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</si>
  <si>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</si>
  <si>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</si>
  <si>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</si>
  <si>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</si>
  <si>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</si>
  <si>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</si>
  <si>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</si>
  <si>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</si>
  <si>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</si>
  <si>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</si>
  <si>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</si>
  <si>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</si>
  <si>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</si>
  <si>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</si>
  <si>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</si>
  <si>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</si>
  <si>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</si>
  <si>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</si>
  <si>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</si>
  <si>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</si>
  <si>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</si>
  <si>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</si>
  <si>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</si>
  <si>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</si>
  <si>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</si>
  <si>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</si>
  <si>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</si>
  <si>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</si>
  <si>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</si>
  <si>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</si>
  <si>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</si>
  <si>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</si>
  <si>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</si>
  <si>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</si>
  <si>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</si>
  <si>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</si>
  <si>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</si>
  <si>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</si>
  <si>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</si>
  <si>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</si>
  <si>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</si>
  <si>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</si>
  <si>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</si>
  <si>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</si>
  <si>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</si>
  <si>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</si>
  <si>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</si>
  <si>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</si>
  <si>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</si>
  <si>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</si>
  <si>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</si>
  <si>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</si>
  <si>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</si>
  <si>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</si>
  <si>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</si>
  <si>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</si>
  <si>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</si>
  <si>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</si>
  <si>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</si>
  <si>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</si>
  <si>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</si>
  <si>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</si>
  <si>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</si>
  <si>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</si>
  <si>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</si>
  <si>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</si>
  <si>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</si>
  <si>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</si>
  <si>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</si>
  <si>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</si>
  <si>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</si>
  <si>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</si>
  <si>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</si>
  <si>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</si>
  <si>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</si>
  <si>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</si>
  <si>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</si>
  <si>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</si>
  <si>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</si>
  <si>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</si>
  <si>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</si>
  <si>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</si>
  <si>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</si>
  <si>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</si>
  <si>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</si>
  <si>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</si>
  <si>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</si>
  <si>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</si>
  <si>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</si>
  <si>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</si>
  <si>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</si>
  <si>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</si>
  <si>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</si>
  <si>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</si>
  <si>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</si>
  <si>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</si>
  <si>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</si>
  <si>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</si>
  <si>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</si>
  <si>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</si>
  <si>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</si>
  <si>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</si>
  <si>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</si>
  <si>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</si>
  <si>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</si>
  <si>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</si>
  <si>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</si>
  <si>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</si>
  <si>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</si>
  <si>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</si>
  <si>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</si>
  <si>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</si>
  <si>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</si>
  <si>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</si>
  <si>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</si>
  <si>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</si>
  <si>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</si>
  <si>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</si>
  <si>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</si>
  <si>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</si>
  <si>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</si>
  <si>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</si>
  <si>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</si>
  <si>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</si>
  <si>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</si>
  <si>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</si>
  <si>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</si>
  <si>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</si>
  <si>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</si>
  <si>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</si>
  <si>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</si>
  <si>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</si>
  <si>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</si>
  <si>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</si>
  <si>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</si>
  <si>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</si>
  <si>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</si>
  <si>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</si>
  <si>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</si>
  <si>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</si>
  <si>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</si>
  <si>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</si>
  <si>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</si>
  <si>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</si>
  <si>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</si>
  <si>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</si>
  <si>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</si>
  <si>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</si>
  <si>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</si>
  <si>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</si>
  <si>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</si>
  <si>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</si>
  <si>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</si>
  <si>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</si>
  <si>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</si>
  <si>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</si>
  <si>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</si>
  <si>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</si>
  <si>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</si>
  <si>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</si>
  <si>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</si>
  <si>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</si>
  <si>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</si>
  <si>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</si>
  <si>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</si>
  <si>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</si>
  <si>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</si>
  <si>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</si>
  <si>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</si>
  <si>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</si>
  <si>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</si>
  <si>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</si>
  <si>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</si>
  <si>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</si>
  <si>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</si>
  <si>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</si>
  <si>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</si>
  <si>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</si>
  <si>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</si>
  <si>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</si>
  <si>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</si>
  <si>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</si>
  <si>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</si>
  <si>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</si>
  <si>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</si>
  <si>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</si>
  <si>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</si>
  <si>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</si>
  <si>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</si>
  <si>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</si>
  <si>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</si>
  <si>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</si>
  <si>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</si>
  <si>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</si>
  <si>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</si>
  <si>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</si>
  <si>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</si>
  <si>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</si>
  <si>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</si>
  <si>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</si>
  <si>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</si>
  <si>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</si>
  <si>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</si>
  <si>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</si>
  <si>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</si>
  <si>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</si>
  <si>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</si>
  <si>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</si>
  <si>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</si>
  <si>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</si>
  <si>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</si>
  <si>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</si>
  <si>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</si>
  <si>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</si>
  <si>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</si>
  <si>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</si>
  <si>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</si>
  <si>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</si>
  <si>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</si>
  <si>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</si>
  <si>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</si>
  <si>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</si>
  <si>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</si>
  <si>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</si>
  <si>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</si>
  <si>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</si>
  <si>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</si>
  <si>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</si>
  <si>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</si>
  <si>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</si>
  <si>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</si>
  <si>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</si>
  <si>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</si>
  <si>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</si>
  <si>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</si>
  <si>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</si>
  <si>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</si>
  <si>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</si>
  <si>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</si>
  <si>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</si>
  <si>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</si>
  <si>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</si>
  <si>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</si>
  <si>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</si>
  <si>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</si>
  <si>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</si>
  <si>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</si>
  <si>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</si>
  <si>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</si>
  <si>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</si>
  <si>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</si>
  <si>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</si>
  <si>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</si>
  <si>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</si>
  <si>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</si>
  <si>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</si>
  <si>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</si>
  <si>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</si>
  <si>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</si>
  <si>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</si>
  <si>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</si>
  <si>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</si>
  <si>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</si>
  <si>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</si>
  <si>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</si>
  <si>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</si>
  <si>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</si>
  <si>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</si>
  <si>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</si>
  <si>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</si>
  <si>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</si>
  <si>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</si>
  <si>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</si>
  <si>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</si>
  <si>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</si>
  <si>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</si>
  <si>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</si>
  <si>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</si>
  <si>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</si>
  <si>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</si>
  <si>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</si>
  <si>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</si>
  <si>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</si>
  <si>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</si>
  <si>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</si>
  <si>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</si>
  <si>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</si>
  <si>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</si>
  <si>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</si>
  <si>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</si>
  <si>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</si>
  <si>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</si>
  <si>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</si>
  <si>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</si>
  <si>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</si>
  <si>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</si>
  <si>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</si>
  <si>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</si>
  <si>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</si>
  <si>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</si>
  <si>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</si>
  <si>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</si>
  <si>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</si>
  <si>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</si>
  <si>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</si>
  <si>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</si>
  <si>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</si>
  <si>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</si>
  <si>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</si>
  <si>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</si>
  <si>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</si>
  <si>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</si>
  <si>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</si>
  <si>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</si>
  <si>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</si>
  <si>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</si>
  <si>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</si>
  <si>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</si>
  <si>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</si>
  <si>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</si>
  <si>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</si>
  <si>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</si>
  <si>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</si>
  <si>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</si>
  <si>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</si>
  <si>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</si>
  <si>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</si>
  <si>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</si>
  <si>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</si>
  <si>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</si>
  <si>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</si>
  <si>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</si>
  <si>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</si>
  <si>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</si>
  <si>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</si>
  <si>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</si>
  <si>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</si>
  <si>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</si>
  <si>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</si>
  <si>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</si>
  <si>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</si>
  <si>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</si>
  <si>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</si>
  <si>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</si>
  <si>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</si>
  <si>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</si>
  <si>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</si>
  <si>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</si>
  <si>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</si>
  <si>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</si>
  <si>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</si>
  <si>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</si>
  <si>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</si>
  <si>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</si>
  <si>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</si>
  <si>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</si>
  <si>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</si>
  <si>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</si>
  <si>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</si>
  <si>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</si>
  <si>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</si>
  <si>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</si>
  <si>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</si>
  <si>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</si>
  <si>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</si>
  <si>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</si>
  <si>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</si>
  <si>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</si>
  <si>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</si>
  <si>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</si>
  <si>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</si>
  <si>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</si>
  <si>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</si>
  <si>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</si>
  <si>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</si>
  <si>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</si>
  <si>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</si>
  <si>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</si>
  <si>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</si>
  <si>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</si>
  <si>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</si>
  <si>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</si>
  <si>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</si>
  <si>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</si>
  <si>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</si>
  <si>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</si>
  <si>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</si>
  <si>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</si>
  <si>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</si>
  <si>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</si>
  <si>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</si>
  <si>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</si>
  <si>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</si>
  <si>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</si>
  <si>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</si>
  <si>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</si>
  <si>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</si>
  <si>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</si>
  <si>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</si>
  <si>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</si>
  <si>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</si>
  <si>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</si>
  <si>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</si>
  <si>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</si>
  <si>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</si>
  <si>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</si>
  <si>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</si>
  <si>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</si>
  <si>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</si>
  <si>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</si>
  <si>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</si>
  <si>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</si>
  <si>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</si>
  <si>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</si>
  <si>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</si>
  <si>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</si>
  <si>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</si>
  <si>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</si>
  <si>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</si>
  <si>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</si>
  <si>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</si>
  <si>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</si>
  <si>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</si>
  <si>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</si>
  <si>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</si>
  <si>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</si>
  <si>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</si>
  <si>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</si>
  <si>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</si>
  <si>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</si>
  <si>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</si>
  <si>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</si>
  <si>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</si>
  <si>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</si>
  <si>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</si>
  <si>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</si>
  <si>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</si>
  <si>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</si>
  <si>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</si>
  <si>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</si>
  <si>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</si>
  <si>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</si>
  <si>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</si>
  <si>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</si>
  <si>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</si>
  <si>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</si>
  <si>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</si>
  <si>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</si>
  <si>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</si>
  <si>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</si>
  <si>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</si>
  <si>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</si>
  <si>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</si>
  <si>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</si>
  <si>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</si>
  <si>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</si>
  <si>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</si>
  <si>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</si>
  <si>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</si>
  <si>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</si>
  <si>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</si>
  <si>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</si>
  <si>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</si>
  <si>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</si>
  <si>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</si>
  <si>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</si>
  <si>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</si>
  <si>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</si>
  <si>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</si>
  <si>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</si>
  <si>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</si>
  <si>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</si>
  <si>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</si>
  <si>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</si>
  <si>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</si>
  <si>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</si>
  <si>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</si>
  <si>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</si>
  <si>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</si>
  <si>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</si>
  <si>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</si>
  <si>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</si>
  <si>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</si>
  <si>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</si>
  <si>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</si>
  <si>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</si>
  <si>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</si>
  <si>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</si>
  <si>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</si>
  <si>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</si>
  <si>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</si>
  <si>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</si>
  <si>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</si>
  <si>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</si>
  <si>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</si>
  <si>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</si>
  <si>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</si>
  <si>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</si>
  <si>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</si>
  <si>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</si>
  <si>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</si>
  <si>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</si>
  <si>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</si>
  <si>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</si>
  <si>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</si>
  <si>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</si>
  <si>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</si>
  <si>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</si>
  <si>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</si>
  <si>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</si>
  <si>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</si>
  <si>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</si>
  <si>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</si>
  <si>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</si>
  <si>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</si>
  <si>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</si>
  <si>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</si>
  <si>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</si>
  <si>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</si>
  <si>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</si>
  <si>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</si>
  <si>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</si>
  <si>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</si>
  <si>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</si>
  <si>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</si>
  <si>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</si>
  <si>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</si>
  <si>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</si>
  <si>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</si>
  <si>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</si>
  <si>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</si>
  <si>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</si>
  <si>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</si>
  <si>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</si>
  <si>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</si>
  <si>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</si>
  <si>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</si>
  <si>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</si>
  <si>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</si>
  <si>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</si>
  <si>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</si>
  <si>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</si>
  <si>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</si>
  <si>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</si>
  <si>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</si>
  <si>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</si>
  <si>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</si>
  <si>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</si>
  <si>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</si>
  <si>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</si>
  <si>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</si>
  <si>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</si>
  <si>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</si>
  <si>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</si>
  <si>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</si>
  <si>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</si>
  <si>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</si>
  <si>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</si>
  <si>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</si>
  <si>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</si>
  <si>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</si>
  <si>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</si>
  <si>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</si>
  <si>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</si>
  <si>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</si>
  <si>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</si>
  <si>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</si>
  <si>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</si>
  <si>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</si>
  <si>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</si>
  <si>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</si>
  <si>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</si>
  <si>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</si>
  <si>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</si>
  <si>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</si>
  <si>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</si>
  <si>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</si>
  <si>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</si>
  <si>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</si>
  <si>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</si>
  <si>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</si>
  <si>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</si>
  <si>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</si>
  <si>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</si>
  <si>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</si>
  <si>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</si>
  <si>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</si>
  <si>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</si>
  <si>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</si>
  <si>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</si>
  <si>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</si>
  <si>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</si>
  <si>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</si>
  <si>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</si>
  <si>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</si>
  <si>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</si>
  <si>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</si>
  <si>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</si>
  <si>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</si>
  <si>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</si>
  <si>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</si>
  <si>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</si>
  <si>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</si>
  <si>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</si>
  <si>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</si>
  <si>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</si>
  <si>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</si>
  <si>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</si>
  <si>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</si>
  <si>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</si>
  <si>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</si>
  <si>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</si>
  <si>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</si>
  <si>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</si>
  <si>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</si>
  <si>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</si>
  <si>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</si>
  <si>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</si>
  <si>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</si>
  <si>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</si>
  <si>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</si>
  <si>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</si>
  <si>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</si>
  <si>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</si>
  <si>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</si>
  <si>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</si>
  <si>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</si>
  <si>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</si>
  <si>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</si>
  <si>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</si>
  <si>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</si>
  <si>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</si>
  <si>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</si>
  <si>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</si>
  <si>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</si>
  <si>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</si>
  <si>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</si>
  <si>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</si>
  <si>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</si>
  <si>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</si>
  <si>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</si>
  <si>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</si>
  <si>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</si>
  <si>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</si>
  <si>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</si>
  <si>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</si>
  <si>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</si>
  <si>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</si>
  <si>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</si>
  <si>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</si>
  <si>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</si>
  <si>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</si>
  <si>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</si>
  <si>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</si>
  <si>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</si>
  <si>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</si>
  <si>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</si>
  <si>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</si>
  <si>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</si>
  <si>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</si>
  <si>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</si>
  <si>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</si>
  <si>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</si>
  <si>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</si>
  <si>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</si>
  <si>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</si>
  <si>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</si>
  <si>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</si>
  <si>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</si>
  <si>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</si>
  <si>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</si>
  <si>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</si>
  <si>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</si>
  <si>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</si>
  <si>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</si>
  <si>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</si>
  <si>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</si>
  <si>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</si>
  <si>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</si>
  <si>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</si>
  <si>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</si>
  <si>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</si>
  <si>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</si>
  <si>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</si>
  <si>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</si>
  <si>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</si>
  <si>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</si>
  <si>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</si>
  <si>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</si>
  <si>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</si>
  <si>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</si>
  <si>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</si>
  <si>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</si>
  <si>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</si>
  <si>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</si>
  <si>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</si>
  <si>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</si>
  <si>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</si>
  <si>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</si>
  <si>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</si>
  <si>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</si>
  <si>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</si>
  <si>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</si>
  <si>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</si>
  <si>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</si>
  <si>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</si>
  <si>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</si>
  <si>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</si>
  <si>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</si>
  <si>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</si>
  <si>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</si>
  <si>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</si>
  <si>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</si>
  <si>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</si>
  <si>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</si>
  <si>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</si>
  <si>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</si>
  <si>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</si>
  <si>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</si>
  <si>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</si>
  <si>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</si>
  <si>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</si>
  <si>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</si>
  <si>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</si>
  <si>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</si>
  <si>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</si>
  <si>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</si>
  <si>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</si>
  <si>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</si>
  <si>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</si>
  <si>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</si>
  <si>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</si>
  <si>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</si>
  <si>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</si>
  <si>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</si>
  <si>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</si>
  <si>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</si>
  <si>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</si>
  <si>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</si>
  <si>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</si>
  <si>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</si>
  <si>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</si>
  <si>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</si>
  <si>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</si>
  <si>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</si>
  <si>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</si>
  <si>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</si>
  <si>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</si>
  <si>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</si>
  <si>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</si>
  <si>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</si>
  <si>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</si>
  <si>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</si>
  <si>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</si>
  <si>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</si>
  <si>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</si>
  <si>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</si>
  <si>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</si>
  <si>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</si>
  <si>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</si>
  <si>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</si>
  <si>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</si>
  <si>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</si>
  <si>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</si>
  <si>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</si>
  <si>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</si>
  <si>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</si>
  <si>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</si>
  <si>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</si>
  <si>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</si>
  <si>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</si>
  <si>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</si>
  <si>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</si>
  <si>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</si>
  <si>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</si>
  <si>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</si>
  <si>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</si>
  <si>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</si>
  <si>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</si>
  <si>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</si>
  <si>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</si>
  <si>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</si>
  <si>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</si>
  <si>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</si>
  <si>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</si>
  <si>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</si>
  <si>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</si>
  <si>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</si>
  <si>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</si>
  <si>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</si>
  <si>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</si>
  <si>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</si>
  <si>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</si>
  <si>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</si>
  <si>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</si>
  <si>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</si>
  <si>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</si>
  <si>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</si>
  <si>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</si>
  <si>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</si>
  <si>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</si>
  <si>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</si>
  <si>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</si>
  <si>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</si>
  <si>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</si>
  <si>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</si>
  <si>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</si>
  <si>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</si>
  <si>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</si>
  <si>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</si>
  <si>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</si>
  <si>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</si>
  <si>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</si>
  <si>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</si>
  <si>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</si>
  <si>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</si>
  <si>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</si>
  <si>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</si>
  <si>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</si>
  <si>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</si>
  <si>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</si>
  <si>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</si>
  <si>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</si>
  <si>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</si>
  <si>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</si>
  <si>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</si>
  <si>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</si>
  <si>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</si>
  <si>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</si>
  <si>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</si>
  <si>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</si>
  <si>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</si>
  <si>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</si>
  <si>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</si>
  <si>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</si>
  <si>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</si>
  <si>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</si>
  <si>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</si>
  <si>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</si>
  <si>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</si>
  <si>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</si>
  <si>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</si>
  <si>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</si>
  <si>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</si>
  <si>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</si>
  <si>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</si>
  <si>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</si>
  <si>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</si>
  <si>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</si>
  <si>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</si>
  <si>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</si>
  <si>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</si>
  <si>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</si>
  <si>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</si>
  <si>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</si>
  <si>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</si>
  <si>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</si>
  <si>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</si>
  <si>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</si>
  <si>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</si>
  <si>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</si>
  <si>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</si>
  <si>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</si>
  <si>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</si>
  <si>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</si>
  <si>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</si>
  <si>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</si>
  <si>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</si>
  <si>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</si>
  <si>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</si>
  <si>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</si>
  <si>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</si>
  <si>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</si>
  <si>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</si>
  <si>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</si>
  <si>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</si>
  <si>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</si>
  <si>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</si>
  <si>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</si>
  <si>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</si>
  <si>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</si>
  <si>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</si>
  <si>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</si>
  <si>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</si>
  <si>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</si>
  <si>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</si>
  <si>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</si>
  <si>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</si>
  <si>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</si>
  <si>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</si>
  <si>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</si>
  <si>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</si>
  <si>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</si>
  <si>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</si>
  <si>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</si>
  <si>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</si>
  <si>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</si>
  <si>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</si>
  <si>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</si>
  <si>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</si>
  <si>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</si>
  <si>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</si>
  <si>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</si>
  <si>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</si>
  <si>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</si>
  <si>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</si>
  <si>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</si>
  <si>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</si>
  <si>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</si>
  <si>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</si>
  <si>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</si>
  <si>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</si>
  <si>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</si>
  <si>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</si>
  <si>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</si>
  <si>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</si>
  <si>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</si>
  <si>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</si>
  <si>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</si>
  <si>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</si>
  <si>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</si>
  <si>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</si>
  <si>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</si>
  <si>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</si>
  <si>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</si>
  <si>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</si>
  <si>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</si>
  <si>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</si>
  <si>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</si>
  <si>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</si>
  <si>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</si>
  <si>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</si>
  <si>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</si>
  <si>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</si>
  <si>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</si>
  <si>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</si>
  <si>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</si>
  <si>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</si>
  <si>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</si>
  <si>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</si>
  <si>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</si>
  <si>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</si>
  <si>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</si>
  <si>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</si>
  <si>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</si>
  <si>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</si>
  <si>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</si>
  <si>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</si>
  <si>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</si>
  <si>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</si>
  <si>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</si>
  <si>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</si>
  <si>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</si>
  <si>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</si>
  <si>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</si>
  <si>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</si>
  <si>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</si>
  <si>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</si>
  <si>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</si>
  <si>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</si>
  <si>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</si>
  <si>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</si>
  <si>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</si>
  <si>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</si>
  <si>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</si>
  <si>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</si>
  <si>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</si>
  <si>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</si>
  <si>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</si>
  <si>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</si>
  <si>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</si>
  <si>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</si>
  <si>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</si>
  <si>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</si>
  <si>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</si>
  <si>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</si>
  <si>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</si>
  <si>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</si>
  <si>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</si>
  <si>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</si>
  <si>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</si>
  <si>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</si>
  <si>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</si>
  <si>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</si>
  <si>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</si>
  <si>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</si>
  <si>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</si>
  <si>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</si>
  <si>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</si>
  <si>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</si>
  <si>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</si>
  <si>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</si>
  <si>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</si>
  <si>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</si>
  <si>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</si>
  <si>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</si>
  <si>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</si>
  <si>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</si>
  <si>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</si>
  <si>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</si>
  <si>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</si>
  <si>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</si>
  <si>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</si>
  <si>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</si>
  <si>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</si>
  <si>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</si>
  <si>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</si>
  <si>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</si>
  <si>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</si>
  <si>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</si>
  <si>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</si>
  <si>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</si>
  <si>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</si>
  <si>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</si>
  <si>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</si>
  <si>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</si>
  <si>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</si>
  <si>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</si>
  <si>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</si>
  <si>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</si>
  <si>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</si>
  <si>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</si>
  <si>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</si>
  <si>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</si>
  <si>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</si>
  <si>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</si>
  <si>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</si>
  <si>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</si>
  <si>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</si>
  <si>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</si>
  <si>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</si>
  <si>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</si>
  <si>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</si>
  <si>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</si>
  <si>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</si>
  <si>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</si>
  <si>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</si>
  <si>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</si>
  <si>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</si>
  <si>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</si>
  <si>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</si>
  <si>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</si>
  <si>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</si>
  <si>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</si>
  <si>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</si>
  <si>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</si>
  <si>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</si>
  <si>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</si>
  <si>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</si>
  <si>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</si>
  <si>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</si>
  <si>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</si>
  <si>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</si>
  <si>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</si>
  <si>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</si>
  <si>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</si>
  <si>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</si>
  <si>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</si>
  <si>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</si>
  <si>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</si>
  <si>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</si>
  <si>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</si>
  <si>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</si>
  <si>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</si>
  <si>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</si>
  <si>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</si>
  <si>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</si>
  <si>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</si>
  <si>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</si>
  <si>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</si>
  <si>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</si>
  <si>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</si>
  <si>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</si>
  <si>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</si>
  <si>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</si>
  <si>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</si>
  <si>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</si>
  <si>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</si>
  <si>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</si>
  <si>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</si>
  <si>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</si>
  <si>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</si>
  <si>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</si>
  <si>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</si>
  <si>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</si>
  <si>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</si>
  <si>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</si>
  <si>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</si>
  <si>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</si>
  <si>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</si>
  <si>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</si>
  <si>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</si>
  <si>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</si>
  <si>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</si>
  <si>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</si>
  <si>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</si>
  <si>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</si>
  <si>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</si>
  <si>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</si>
  <si>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</si>
  <si>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</si>
  <si>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</si>
  <si>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</si>
  <si>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</si>
  <si>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</si>
  <si>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</si>
  <si>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</si>
  <si>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</si>
  <si>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</si>
  <si>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</si>
  <si>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</si>
  <si>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</si>
  <si>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</si>
  <si>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</si>
  <si>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</si>
  <si>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</si>
  <si>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</si>
  <si>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</si>
  <si>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</si>
  <si>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</si>
  <si>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</si>
  <si>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</si>
  <si>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</si>
  <si>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</si>
  <si>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</si>
  <si>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</si>
  <si>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</si>
  <si>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</si>
  <si>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</si>
  <si>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</si>
  <si>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</si>
  <si>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</si>
  <si>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</si>
  <si>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</si>
  <si>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</si>
  <si>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</si>
  <si>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</si>
  <si>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</si>
  <si>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</si>
  <si>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</si>
  <si>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</si>
  <si>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</si>
  <si>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</si>
  <si>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</si>
  <si>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</si>
  <si>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</si>
  <si>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</si>
  <si>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</si>
  <si>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</si>
  <si>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</si>
  <si>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</si>
  <si>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</si>
  <si>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</si>
  <si>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</si>
  <si>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</si>
  <si>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</si>
  <si>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</si>
  <si>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</si>
  <si>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</si>
  <si>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</si>
  <si>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</si>
  <si>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</si>
  <si>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</si>
  <si>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</si>
  <si>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</si>
  <si>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</si>
  <si>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</si>
  <si>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</si>
  <si>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</si>
  <si>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</si>
  <si>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</si>
  <si>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</si>
  <si>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</si>
  <si>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</si>
  <si>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</si>
  <si>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</si>
  <si>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</si>
  <si>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</si>
  <si>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</si>
  <si>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</si>
  <si>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</si>
  <si>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</si>
  <si>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</si>
  <si>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</si>
  <si>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</si>
  <si>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</si>
  <si>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</si>
  <si>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</si>
  <si>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</si>
  <si>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</si>
  <si>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</si>
  <si>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</si>
  <si>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</si>
  <si>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</si>
  <si>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</si>
  <si>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</si>
  <si>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</si>
  <si>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</si>
  <si>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</si>
  <si>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</si>
  <si>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</si>
  <si>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</si>
  <si>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</si>
  <si>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</si>
  <si>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</si>
  <si>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</si>
  <si>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</si>
  <si>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</si>
  <si>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</si>
  <si>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</si>
  <si>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</si>
  <si>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</si>
  <si>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</si>
  <si>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</si>
  <si>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</si>
  <si>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</si>
  <si>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</si>
  <si>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</si>
  <si>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</si>
  <si>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</si>
  <si>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</si>
  <si>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</si>
  <si>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</si>
  <si>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</si>
  <si>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</si>
  <si>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</si>
  <si>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</si>
  <si>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</si>
  <si>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</si>
  <si>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</si>
  <si>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</si>
  <si>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</si>
  <si>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</si>
  <si>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</si>
  <si>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</si>
  <si>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</si>
  <si>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</si>
  <si>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</si>
  <si>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</si>
  <si>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</si>
  <si>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</si>
  <si>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</si>
  <si>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</si>
  <si>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</si>
  <si>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</si>
  <si>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</si>
  <si>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</si>
  <si>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</si>
  <si>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</si>
  <si>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</si>
  <si>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</si>
  <si>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</si>
  <si>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</si>
  <si>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</si>
  <si>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</si>
  <si>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</si>
  <si>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</si>
  <si>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</si>
  <si>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</si>
  <si>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</si>
  <si>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</si>
  <si>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</si>
  <si>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</si>
  <si>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</si>
  <si>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</si>
  <si>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</si>
  <si>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</si>
  <si>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</si>
  <si>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</si>
  <si>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</si>
  <si>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</si>
  <si>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</si>
  <si>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</si>
  <si>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</si>
  <si>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</si>
  <si>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</si>
  <si>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</si>
  <si>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</si>
  <si>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</si>
  <si>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</si>
  <si>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</si>
  <si>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</si>
  <si>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</si>
  <si>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</si>
  <si>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</si>
  <si>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</si>
  <si>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</si>
  <si>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</si>
  <si>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</si>
  <si>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</si>
  <si>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</si>
  <si>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</si>
  <si>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</si>
  <si>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</si>
  <si>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</si>
  <si>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</si>
  <si>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</si>
  <si>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</si>
  <si>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</si>
  <si>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</si>
  <si>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</si>
  <si>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</si>
  <si>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</si>
  <si>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</si>
  <si>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</si>
  <si>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</si>
  <si>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</si>
  <si>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</si>
  <si>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</si>
  <si>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</si>
  <si>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</si>
  <si>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</si>
  <si>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</si>
  <si>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</si>
  <si>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</si>
  <si>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</si>
  <si>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</si>
  <si>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</si>
  <si>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</si>
  <si>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</si>
  <si>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</si>
  <si>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</si>
  <si>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</si>
  <si>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</si>
  <si>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</si>
  <si>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</si>
  <si>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</si>
  <si>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</si>
  <si>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</si>
  <si>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</si>
  <si>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</si>
  <si>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</si>
  <si>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</si>
  <si>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</si>
  <si>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</si>
  <si>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</si>
  <si>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</si>
  <si>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</si>
  <si>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</si>
  <si>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</si>
  <si>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</si>
  <si>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</si>
  <si>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</si>
  <si>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</si>
  <si>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</si>
  <si>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</si>
  <si>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</si>
  <si>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</si>
  <si>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</si>
  <si>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</si>
  <si>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</si>
  <si>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</si>
  <si>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</si>
  <si>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</si>
  <si>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</si>
  <si>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</si>
  <si>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</si>
  <si>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</si>
  <si>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</si>
  <si>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</si>
  <si>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</si>
  <si>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</si>
  <si>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</si>
  <si>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</si>
  <si>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</si>
  <si>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</si>
  <si>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</si>
  <si>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</si>
  <si>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</si>
  <si>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</si>
  <si>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</si>
  <si>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</si>
  <si>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</si>
  <si>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</si>
  <si>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</si>
  <si>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</si>
  <si>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</si>
  <si>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</si>
  <si>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</si>
  <si>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</si>
  <si>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</si>
  <si>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</si>
  <si>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</si>
  <si>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</si>
  <si>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</si>
  <si>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</si>
  <si>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</si>
  <si>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</si>
  <si>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</si>
  <si>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</si>
  <si>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</si>
  <si>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</si>
  <si>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</si>
  <si>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</si>
  <si>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</si>
  <si>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</si>
  <si>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</si>
  <si>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</si>
  <si>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</si>
  <si>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</si>
  <si>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</si>
  <si>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</si>
  <si>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</si>
  <si>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</si>
  <si>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</si>
  <si>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</si>
  <si>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</si>
  <si>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</si>
  <si>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</si>
  <si>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</si>
  <si>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</si>
  <si>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</si>
  <si>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</si>
  <si>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</si>
  <si>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</si>
  <si>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</si>
  <si>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</si>
  <si>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</si>
  <si>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</si>
  <si>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</si>
  <si>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</si>
  <si>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</si>
  <si>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</si>
  <si>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</si>
  <si>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</si>
  <si>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</si>
  <si>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</si>
  <si>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</si>
  <si>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</si>
  <si>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</si>
  <si>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</si>
  <si>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</si>
  <si>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</si>
  <si>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</si>
  <si>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</si>
  <si>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</si>
  <si>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</si>
  <si>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</si>
  <si>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</si>
  <si>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</si>
  <si>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</si>
  <si>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</si>
  <si>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</si>
  <si>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</si>
  <si>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</si>
  <si>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</si>
  <si>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</si>
  <si>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</si>
  <si>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</si>
  <si>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</si>
  <si>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</si>
  <si>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</si>
  <si>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</si>
  <si>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</si>
  <si>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</si>
  <si>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</si>
  <si>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</si>
  <si>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</si>
  <si>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</si>
  <si>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</si>
  <si>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</si>
  <si>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</si>
  <si>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</si>
  <si>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</si>
  <si>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</si>
  <si>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</si>
  <si>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</si>
  <si>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</si>
  <si>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</si>
  <si>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</si>
  <si>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</si>
  <si>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</si>
  <si>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</si>
  <si>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</si>
  <si>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</si>
  <si>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</si>
  <si>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</si>
  <si>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</si>
  <si>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</si>
  <si>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</si>
  <si>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</si>
  <si>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</si>
  <si>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</si>
  <si>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</si>
  <si>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</si>
  <si>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</si>
  <si>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</si>
  <si>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</si>
  <si>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</si>
  <si>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</si>
  <si>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</si>
  <si>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</si>
  <si>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</si>
  <si>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</si>
  <si>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</si>
  <si>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</si>
  <si>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</si>
  <si>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</si>
  <si>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</si>
  <si>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</si>
  <si>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</si>
  <si>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</si>
  <si>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</si>
  <si>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</si>
  <si>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</si>
  <si>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</si>
  <si>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</si>
  <si>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</si>
  <si>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</si>
  <si>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</si>
  <si>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</si>
  <si>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</si>
  <si>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</si>
  <si>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</si>
  <si>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</si>
  <si>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</si>
  <si>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</si>
  <si>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</si>
  <si>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</si>
  <si>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</si>
  <si>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</si>
  <si>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</si>
  <si>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</si>
  <si>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</si>
  <si>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</si>
  <si>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</si>
  <si>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</si>
  <si>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</si>
  <si>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</si>
  <si>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</si>
  <si>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</si>
  <si>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</si>
  <si>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</si>
  <si>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</si>
  <si>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</si>
  <si>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</si>
  <si>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</si>
  <si>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</si>
  <si>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</si>
  <si>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</si>
  <si>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</si>
  <si>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</si>
  <si>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</si>
  <si>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</si>
  <si>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</si>
  <si>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</si>
  <si>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</si>
  <si>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</si>
  <si>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</si>
  <si>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</si>
  <si>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</si>
  <si>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</si>
  <si>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</si>
  <si>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</si>
  <si>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</si>
  <si>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</si>
  <si>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</si>
  <si>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</si>
  <si>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</si>
  <si>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</si>
  <si>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</si>
  <si>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</si>
  <si>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</si>
  <si>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</si>
  <si>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</si>
  <si>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</si>
  <si>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</si>
  <si>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</si>
  <si>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</si>
  <si>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</si>
  <si>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</si>
  <si>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</si>
  <si>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</si>
  <si>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</si>
  <si>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</si>
  <si>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</si>
  <si>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</si>
  <si>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</si>
  <si>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</si>
  <si>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</si>
  <si>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</si>
  <si>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</si>
  <si>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</si>
  <si>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</si>
  <si>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</si>
  <si>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</si>
  <si>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</si>
  <si>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</si>
  <si>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</si>
  <si>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</si>
  <si>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</si>
  <si>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</si>
  <si>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</si>
  <si>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</si>
  <si>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</si>
  <si>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</si>
  <si>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</si>
  <si>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</si>
  <si>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</si>
  <si>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</si>
  <si>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</si>
  <si>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</si>
  <si>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</si>
  <si>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</si>
  <si>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</si>
  <si>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</si>
  <si>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</si>
  <si>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</si>
  <si>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</si>
  <si>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</si>
  <si>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</si>
  <si>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</si>
  <si>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</si>
  <si>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</si>
  <si>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</si>
  <si>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</si>
  <si>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</si>
  <si>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</si>
  <si>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</si>
  <si>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</si>
  <si>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</si>
  <si>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</si>
  <si>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</si>
  <si>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</si>
  <si>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</si>
  <si>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</si>
  <si>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</si>
  <si>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</si>
  <si>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</si>
  <si>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</si>
  <si>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</si>
  <si>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</si>
  <si>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</si>
  <si>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</si>
  <si>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</si>
  <si>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</si>
  <si>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</si>
  <si>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</si>
  <si>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</si>
  <si>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</si>
  <si>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</si>
  <si>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</si>
  <si>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</si>
  <si>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</si>
  <si>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</si>
  <si>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</si>
  <si>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</si>
  <si>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</si>
  <si>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</si>
  <si>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</si>
  <si>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</si>
  <si>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</si>
  <si>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</si>
  <si>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</si>
  <si>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</si>
  <si>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</si>
  <si>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</si>
  <si>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</si>
  <si>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</si>
  <si>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</si>
  <si>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</si>
  <si>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</si>
  <si>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</si>
  <si>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</si>
  <si>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</si>
  <si>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</si>
  <si>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</si>
  <si>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</si>
  <si>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</si>
  <si>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</si>
  <si>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</si>
  <si>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</si>
  <si>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</si>
  <si>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</si>
  <si>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</si>
  <si>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</si>
  <si>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</si>
  <si>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</si>
  <si>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</si>
  <si>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</si>
  <si>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</si>
  <si>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</si>
  <si>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</si>
  <si>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</si>
  <si>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</si>
  <si>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</si>
  <si>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</si>
  <si>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</si>
  <si>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</si>
  <si>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</si>
  <si>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</si>
  <si>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</si>
  <si>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</si>
  <si>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</si>
  <si>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</si>
  <si>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</si>
  <si>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</si>
  <si>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</si>
  <si>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</si>
  <si>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</si>
  <si>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</si>
  <si>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</si>
  <si>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</si>
  <si>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</si>
  <si>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</si>
  <si>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</si>
  <si>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</si>
  <si>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</si>
  <si>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</si>
  <si>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</si>
  <si>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</si>
  <si>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</si>
  <si>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</si>
  <si>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</si>
  <si>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</si>
  <si>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</si>
  <si>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</si>
  <si>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</si>
  <si>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</si>
  <si>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</si>
  <si>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</si>
  <si>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</si>
  <si>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</si>
  <si>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</si>
  <si>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</si>
  <si>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</si>
  <si>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</si>
  <si>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</si>
  <si>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</si>
  <si>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</si>
  <si>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</si>
  <si>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</si>
  <si>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</si>
  <si>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</si>
  <si>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</si>
  <si>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</si>
  <si>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</si>
  <si>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</si>
  <si>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</si>
  <si>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</si>
  <si>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</si>
  <si>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</si>
  <si>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</si>
  <si>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</si>
  <si>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</si>
  <si>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</si>
  <si>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</si>
  <si>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</si>
  <si>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</si>
  <si>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</si>
  <si>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</si>
  <si>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</si>
  <si>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</si>
  <si>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</si>
  <si>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</si>
  <si>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</si>
  <si>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</si>
  <si>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</si>
  <si>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</si>
  <si>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</si>
  <si>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</si>
  <si>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</si>
  <si>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</si>
  <si>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</si>
  <si>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</si>
  <si>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</si>
  <si>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</si>
  <si>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</si>
  <si>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</si>
  <si>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</si>
  <si>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</si>
  <si>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</si>
  <si>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</si>
  <si>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</si>
  <si>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</si>
  <si>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</si>
  <si>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</si>
  <si>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</si>
  <si>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</si>
  <si>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</si>
  <si>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</si>
  <si>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</si>
  <si>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</si>
  <si>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</si>
  <si>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</si>
  <si>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</si>
  <si>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</si>
  <si>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</si>
  <si>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</si>
  <si>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</si>
  <si>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</si>
  <si>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</si>
  <si>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</si>
  <si>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</si>
  <si>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</si>
  <si>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</si>
  <si>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</si>
  <si>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</si>
  <si>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</si>
  <si>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</si>
  <si>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</si>
  <si>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</si>
  <si>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</si>
  <si>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</si>
  <si>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</si>
  <si>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</si>
  <si>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</si>
  <si>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</si>
  <si>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</si>
  <si>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</si>
  <si>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</si>
  <si>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</si>
  <si>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</si>
  <si>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</si>
  <si>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</si>
  <si>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</si>
  <si>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</si>
  <si>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</si>
  <si>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</si>
  <si>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</si>
  <si>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</si>
  <si>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</si>
  <si>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</si>
  <si>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</si>
  <si>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</si>
  <si>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</si>
  <si>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</si>
  <si>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</si>
  <si>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</si>
  <si>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</si>
  <si>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</si>
  <si>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</si>
  <si>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</si>
  <si>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</si>
  <si>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</si>
  <si>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</si>
  <si>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</si>
  <si>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</si>
  <si>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</si>
  <si>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</si>
  <si>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</si>
  <si>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</si>
  <si>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</si>
  <si>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</si>
  <si>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</si>
  <si>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</si>
  <si>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</si>
  <si>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</si>
  <si>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</si>
  <si>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</si>
  <si>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</si>
  <si>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</si>
  <si>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</si>
  <si>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</si>
  <si>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</si>
  <si>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</si>
  <si>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</si>
  <si>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</si>
  <si>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</si>
  <si>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</si>
  <si>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</si>
  <si>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</si>
  <si>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</si>
  <si>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</si>
  <si>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</si>
  <si>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</si>
  <si>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</si>
  <si>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</si>
  <si>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</si>
  <si>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</si>
  <si>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</si>
  <si>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</si>
  <si>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</si>
  <si>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</si>
  <si>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</si>
  <si>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</si>
  <si>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</si>
  <si>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</si>
  <si>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</si>
  <si>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</si>
  <si>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</si>
  <si>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</si>
  <si>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</si>
  <si>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</si>
  <si>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</si>
  <si>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</si>
  <si>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</si>
  <si>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</si>
  <si>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</si>
  <si>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</si>
  <si>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</si>
  <si>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</si>
  <si>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</si>
  <si>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</si>
  <si>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</si>
  <si>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</si>
  <si>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</si>
  <si>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</si>
  <si>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</si>
  <si>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</si>
  <si>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</si>
  <si>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</si>
  <si>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</si>
  <si>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</si>
  <si>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</si>
  <si>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</si>
  <si>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</si>
  <si>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</si>
  <si>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</si>
  <si>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</si>
  <si>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</si>
  <si>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</si>
  <si>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</si>
  <si>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</si>
  <si>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</si>
  <si>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</si>
  <si>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</si>
  <si>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</si>
  <si>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</si>
  <si>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</si>
  <si>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</si>
  <si>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</si>
  <si>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</si>
  <si>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</si>
  <si>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</si>
  <si>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</si>
  <si>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</si>
  <si>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</si>
  <si>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</si>
  <si>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</si>
  <si>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</si>
  <si>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</si>
  <si>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</si>
  <si>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</si>
  <si>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</si>
  <si>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</si>
  <si>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</si>
  <si>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</si>
  <si>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</si>
  <si>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</si>
  <si>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</si>
  <si>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</si>
  <si>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</si>
  <si>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</si>
  <si>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</si>
  <si>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</si>
  <si>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</si>
  <si>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</si>
  <si>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</si>
  <si>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</si>
  <si>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</si>
  <si>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</si>
  <si>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</si>
  <si>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</si>
  <si>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</si>
  <si>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</si>
  <si>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</si>
  <si>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</si>
  <si>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</si>
  <si>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</si>
  <si>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</si>
  <si>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</si>
  <si>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</si>
  <si>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</si>
  <si>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</si>
  <si>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</si>
  <si>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</si>
  <si>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</si>
  <si>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</si>
  <si>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</si>
  <si>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</si>
  <si>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</si>
  <si>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</si>
  <si>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</si>
  <si>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</si>
  <si>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</si>
  <si>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</si>
  <si>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</si>
  <si>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</si>
  <si>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</si>
  <si>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</si>
  <si>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</si>
  <si>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</si>
  <si>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</si>
  <si>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</si>
  <si>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</si>
  <si>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</si>
  <si>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</si>
  <si>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</si>
  <si>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</si>
  <si>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</si>
  <si>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</si>
  <si>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</si>
  <si>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</si>
  <si>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</si>
  <si>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</si>
  <si>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</si>
  <si>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</si>
  <si>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</si>
  <si>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</si>
  <si>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</si>
  <si>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</si>
  <si>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</si>
  <si>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</si>
  <si>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</si>
  <si>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</si>
  <si>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</si>
  <si>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</si>
  <si>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</si>
  <si>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</si>
  <si>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</si>
  <si>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</si>
  <si>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</si>
  <si>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</si>
  <si>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</si>
  <si>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</si>
  <si>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</si>
  <si>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</si>
  <si>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</si>
  <si>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</si>
  <si>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</si>
  <si>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</si>
  <si>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</si>
  <si>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</si>
  <si>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</si>
  <si>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</si>
  <si>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</si>
  <si>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</si>
  <si>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</si>
  <si>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</si>
  <si>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</si>
  <si>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</si>
  <si>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</si>
  <si>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</si>
  <si>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</si>
  <si>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</si>
  <si>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</si>
  <si>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</si>
  <si>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</si>
  <si>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</si>
  <si>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</si>
  <si>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</si>
  <si>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</si>
  <si>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</si>
  <si>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</si>
  <si>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</si>
  <si>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</si>
  <si>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</si>
  <si>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</si>
  <si>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</si>
  <si>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</si>
  <si>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</si>
  <si>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</si>
  <si>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</si>
  <si>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</si>
  <si>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</si>
  <si>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</si>
  <si>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</si>
  <si>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</si>
  <si>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</si>
  <si>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</si>
  <si>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</si>
  <si>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</si>
  <si>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</si>
  <si>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</si>
  <si>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</si>
  <si>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</si>
  <si>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</si>
  <si>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</si>
  <si>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</si>
  <si>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</si>
  <si>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</si>
  <si>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</si>
  <si>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</si>
  <si>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</si>
  <si>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</si>
  <si>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</si>
  <si>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</si>
  <si>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</si>
  <si>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</si>
  <si>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</si>
  <si>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</si>
  <si>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</si>
  <si>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</si>
  <si>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</si>
  <si>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</si>
  <si>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</si>
  <si>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</si>
  <si>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</si>
  <si>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</si>
  <si>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</si>
  <si>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</si>
  <si>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</si>
  <si>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</si>
  <si>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</si>
  <si>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</si>
  <si>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</si>
  <si>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</si>
  <si>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</si>
  <si>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</si>
  <si>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</si>
  <si>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</si>
  <si>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</si>
  <si>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</si>
  <si>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</si>
  <si>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</si>
  <si>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</si>
  <si>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</si>
  <si>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</si>
  <si>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</si>
  <si>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</si>
  <si>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</si>
  <si>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</si>
  <si>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</si>
  <si>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</si>
  <si>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</si>
  <si>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</si>
  <si>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</si>
  <si>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</si>
  <si>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</si>
  <si>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</si>
  <si>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</si>
  <si>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</si>
  <si>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</si>
  <si>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</si>
  <si>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</si>
  <si>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</si>
  <si>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</si>
  <si>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</si>
  <si>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</si>
  <si>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</si>
  <si>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</si>
  <si>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</si>
  <si>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</si>
  <si>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</si>
  <si>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</si>
  <si>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</si>
  <si>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</si>
  <si>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</si>
  <si>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</si>
  <si>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</si>
  <si>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</si>
  <si>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</si>
  <si>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</si>
  <si>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</si>
  <si>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</si>
  <si>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</si>
  <si>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</si>
  <si>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</si>
  <si>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</si>
  <si>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</si>
  <si>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</si>
  <si>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</si>
  <si>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</si>
  <si>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</si>
  <si>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</si>
  <si>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</si>
  <si>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</si>
  <si>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</si>
  <si>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</si>
  <si>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</si>
  <si>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</si>
  <si>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</si>
  <si>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</si>
  <si>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</si>
  <si>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</si>
  <si>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</si>
  <si>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</si>
  <si>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</si>
  <si>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</si>
  <si>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</si>
  <si>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</si>
  <si>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</si>
  <si>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</si>
  <si>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</si>
  <si>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</si>
  <si>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</si>
  <si>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</si>
  <si>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</si>
  <si>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</si>
  <si>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</si>
  <si>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</si>
  <si>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</si>
  <si>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</si>
  <si>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</si>
  <si>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</si>
  <si>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</si>
  <si>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</si>
  <si>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</si>
  <si>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</si>
  <si>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</si>
  <si>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</si>
  <si>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</si>
  <si>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</si>
  <si>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</si>
  <si>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</si>
  <si>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</si>
  <si>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</si>
  <si>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</si>
  <si>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</si>
  <si>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</si>
  <si>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</si>
  <si>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</si>
  <si>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</si>
  <si>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</si>
  <si>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</si>
  <si>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</si>
  <si>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</si>
  <si>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</si>
  <si>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</si>
  <si>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</si>
  <si>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</si>
  <si>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</si>
  <si>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</si>
  <si>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</si>
  <si>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</si>
  <si>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</si>
  <si>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</si>
  <si>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</si>
  <si>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</si>
  <si>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</si>
  <si>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</si>
  <si>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</si>
  <si>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</si>
  <si>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</si>
  <si>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</si>
  <si>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</si>
  <si>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</si>
  <si>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</si>
  <si>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</si>
  <si>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</si>
  <si>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</si>
  <si>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</si>
  <si>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</si>
  <si>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</si>
  <si>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</si>
  <si>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</si>
  <si>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</si>
  <si>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</si>
  <si>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</si>
  <si>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</si>
  <si>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</si>
  <si>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</si>
  <si>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</si>
  <si>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</si>
  <si>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</si>
  <si>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</si>
  <si>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</si>
  <si>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</si>
  <si>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</si>
  <si>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</si>
  <si>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</si>
  <si>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</si>
  <si>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</si>
  <si>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</si>
  <si>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</si>
  <si>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</si>
  <si>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</si>
  <si>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</si>
  <si>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</si>
  <si>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</si>
  <si>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</si>
  <si>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</si>
  <si>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</si>
  <si>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</si>
  <si>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</si>
  <si>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</si>
  <si>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</si>
  <si>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</si>
  <si>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</si>
  <si>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</si>
  <si>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</si>
  <si>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</si>
  <si>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</si>
  <si>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</si>
  <si>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</si>
  <si>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</si>
  <si>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</si>
  <si>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</si>
  <si>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</si>
  <si>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</si>
  <si>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</si>
  <si>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</si>
  <si>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</si>
  <si>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</si>
  <si>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</si>
  <si>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</si>
  <si>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</si>
  <si>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</si>
  <si>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</si>
  <si>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</si>
  <si>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</si>
  <si>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</si>
  <si>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</si>
  <si>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</si>
  <si>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</si>
  <si>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</si>
  <si>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</si>
  <si>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</si>
  <si>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</si>
  <si>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</si>
  <si>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</si>
  <si>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</si>
  <si>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</si>
  <si>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</si>
  <si>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</si>
  <si>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</si>
  <si>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</si>
  <si>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</si>
  <si>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</si>
  <si>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</si>
  <si>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</si>
  <si>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</si>
  <si>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</si>
  <si>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</si>
  <si>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</si>
  <si>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</si>
  <si>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</si>
  <si>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</si>
  <si>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</si>
  <si>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</si>
  <si>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</si>
  <si>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</si>
  <si>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</si>
  <si>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</si>
  <si>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</si>
  <si>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</si>
  <si>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</si>
  <si>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</si>
  <si>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</si>
  <si>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</si>
  <si>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</si>
  <si>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</si>
  <si>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</si>
  <si>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</si>
  <si>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</si>
  <si>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</si>
  <si>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</si>
  <si>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</si>
  <si>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</si>
  <si>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</si>
  <si>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</si>
  <si>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</si>
  <si>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</si>
  <si>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</si>
  <si>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</si>
  <si>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</si>
  <si>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</si>
  <si>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</si>
  <si>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</si>
  <si>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</si>
  <si>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</si>
  <si>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</si>
  <si>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</si>
  <si>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</si>
  <si>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</si>
  <si>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</si>
  <si>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</si>
  <si>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</si>
  <si>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</si>
  <si>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</si>
  <si>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</si>
  <si>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</si>
  <si>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</si>
  <si>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</si>
  <si>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</si>
  <si>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</si>
  <si>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</si>
  <si>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</si>
  <si>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</si>
  <si>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</si>
  <si>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</si>
  <si>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</si>
  <si>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</si>
  <si>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</si>
  <si>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</si>
  <si>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</si>
  <si>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</si>
  <si>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</si>
  <si>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</si>
  <si>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</si>
  <si>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</si>
  <si>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</si>
  <si>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</si>
  <si>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</si>
  <si>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</si>
  <si>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</si>
  <si>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</si>
  <si>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</si>
  <si>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</si>
  <si>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</si>
  <si>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</si>
  <si>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</si>
  <si>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</si>
  <si>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</si>
  <si>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</si>
  <si>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</si>
  <si>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</si>
  <si>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</si>
  <si>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</si>
  <si>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</si>
  <si>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</si>
  <si>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</si>
  <si>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</si>
  <si>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</si>
  <si>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</si>
  <si>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</si>
  <si>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</si>
  <si>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</si>
  <si>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</si>
  <si>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</si>
  <si>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</si>
  <si>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</si>
  <si>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</si>
  <si>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</si>
  <si>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</si>
  <si>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</si>
  <si>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</si>
  <si>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</si>
  <si>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</si>
  <si>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</si>
  <si>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</si>
  <si>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</si>
  <si>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</si>
  <si>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</si>
  <si>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</si>
  <si>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</si>
  <si>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</si>
  <si>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</si>
  <si>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</si>
  <si>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</si>
  <si>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</si>
  <si>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</si>
  <si>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</si>
  <si>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</si>
  <si>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</si>
  <si>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</si>
  <si>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</si>
  <si>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</si>
  <si>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</si>
  <si>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</si>
  <si>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</si>
  <si>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</si>
  <si>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</si>
  <si>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</si>
  <si>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</si>
  <si>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</si>
  <si>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</si>
  <si>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</si>
  <si>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</si>
  <si>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</si>
  <si>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</si>
  <si>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</si>
  <si>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</si>
  <si>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</si>
  <si>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</si>
  <si>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</si>
  <si>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</si>
  <si>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</si>
  <si>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</si>
  <si>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</si>
  <si>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</si>
  <si>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</si>
  <si>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</si>
  <si>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</si>
  <si>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</si>
  <si>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</si>
  <si>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</si>
  <si>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</si>
  <si>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</si>
  <si>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</si>
  <si>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</si>
  <si>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</si>
  <si>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</si>
  <si>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</si>
  <si>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</si>
  <si>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</si>
  <si>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</si>
  <si>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</si>
  <si>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</si>
  <si>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</si>
  <si>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</si>
  <si>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</si>
  <si>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</si>
  <si>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</si>
  <si>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</si>
  <si>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</si>
  <si>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</si>
  <si>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</si>
  <si>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</si>
  <si>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</si>
  <si>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</si>
  <si>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</si>
  <si>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</si>
  <si>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</si>
  <si>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</si>
  <si>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</si>
  <si>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</si>
  <si>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</si>
  <si>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</si>
  <si>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</si>
  <si>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</si>
  <si>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</si>
  <si>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</si>
  <si>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</si>
  <si>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</si>
  <si>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</si>
  <si>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</si>
  <si>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</si>
  <si>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</si>
  <si>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</si>
  <si>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</si>
  <si>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</si>
  <si>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</si>
  <si>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</si>
  <si>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</si>
  <si>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</si>
  <si>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</si>
  <si>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</si>
  <si>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</si>
  <si>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</si>
  <si>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</si>
  <si>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</si>
  <si>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</si>
  <si>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</si>
  <si>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</si>
  <si>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</si>
  <si>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</si>
  <si>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</si>
  <si>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</si>
  <si>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</si>
  <si>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</si>
  <si>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</si>
  <si>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</si>
  <si>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</si>
  <si>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</si>
  <si>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</si>
  <si>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</si>
  <si>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</si>
  <si>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</si>
  <si>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</si>
  <si>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</si>
  <si>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</si>
  <si>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</si>
  <si>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</si>
  <si>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</si>
  <si>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</si>
  <si>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</si>
  <si>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</si>
  <si>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</si>
  <si>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</si>
  <si>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</si>
  <si>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</si>
  <si>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</si>
  <si>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</si>
  <si>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</si>
  <si>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</si>
  <si>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</si>
  <si>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</si>
  <si>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</si>
  <si>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</si>
  <si>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</si>
  <si>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</si>
  <si>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</si>
  <si>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</si>
  <si>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</si>
  <si>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</si>
  <si>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</si>
  <si>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</si>
  <si>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</si>
  <si>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</si>
  <si>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</si>
  <si>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</si>
  <si>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</si>
  <si>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</si>
  <si>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</si>
  <si>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</si>
  <si>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</si>
  <si>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</si>
  <si>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</si>
  <si>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</si>
  <si>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</si>
  <si>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</si>
  <si>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</si>
  <si>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</si>
  <si>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</si>
  <si>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</si>
  <si>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</si>
  <si>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</si>
  <si>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</si>
  <si>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</si>
  <si>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</si>
  <si>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</si>
  <si>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</si>
  <si>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</si>
  <si>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</si>
  <si>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</si>
  <si>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</si>
  <si>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</si>
  <si>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</si>
  <si>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</si>
  <si>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</si>
  <si>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</si>
  <si>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</si>
  <si>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</si>
  <si>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</si>
  <si>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</si>
  <si>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</si>
  <si>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</si>
  <si>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</si>
  <si>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</si>
  <si>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</si>
  <si>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</si>
  <si>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</si>
  <si>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</si>
  <si>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</si>
  <si>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</si>
  <si>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</si>
  <si>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</si>
  <si>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</si>
  <si>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</si>
  <si>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</si>
  <si>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</si>
  <si>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</si>
  <si>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</si>
  <si>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</si>
  <si>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</si>
  <si>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</si>
  <si>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</si>
  <si>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</si>
  <si>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</si>
  <si>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</si>
  <si>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</si>
  <si>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</si>
  <si>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</si>
  <si>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</si>
  <si>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</si>
  <si>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</si>
  <si>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</si>
  <si>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</si>
  <si>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</si>
  <si>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</si>
  <si>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</si>
  <si>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</si>
  <si>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</si>
  <si>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</si>
  <si>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</si>
  <si>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</si>
  <si>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</si>
  <si>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</si>
  <si>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</si>
  <si>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</si>
  <si>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</si>
  <si>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</si>
  <si>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</si>
  <si>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</si>
  <si>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</si>
  <si>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</si>
  <si>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</si>
  <si>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</si>
  <si>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</si>
  <si>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</si>
  <si>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</si>
  <si>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</si>
  <si>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</si>
  <si>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</si>
  <si>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</si>
  <si>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</si>
  <si>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</si>
  <si>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</si>
  <si>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</si>
  <si>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</si>
  <si>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</si>
  <si>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</si>
  <si>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</si>
  <si>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</si>
  <si>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</si>
  <si>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</si>
  <si>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</si>
  <si>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</si>
  <si>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</si>
  <si>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</si>
  <si>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</si>
  <si>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</si>
  <si>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</si>
  <si>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</si>
  <si>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</si>
  <si>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</si>
  <si>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</si>
  <si>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</si>
  <si>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</si>
  <si>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</si>
  <si>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</si>
  <si>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</si>
  <si>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</si>
  <si>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</si>
  <si>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</si>
  <si>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</si>
  <si>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</si>
  <si>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</si>
  <si>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</si>
  <si>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</si>
  <si>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</si>
  <si>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</si>
  <si>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</si>
  <si>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</si>
  <si>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</si>
  <si>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</si>
  <si>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</si>
  <si>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</si>
  <si>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</si>
  <si>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</si>
  <si>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</si>
  <si>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</si>
  <si>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</si>
  <si>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</si>
  <si>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</si>
  <si>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</si>
  <si>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</si>
  <si>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</si>
  <si>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</si>
  <si>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</si>
  <si>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</si>
  <si>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</si>
  <si>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</si>
  <si>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</si>
  <si>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</si>
  <si>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</si>
  <si>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</si>
  <si>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</si>
  <si>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</si>
  <si>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</si>
  <si>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</si>
  <si>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</si>
  <si>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</si>
  <si>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</si>
  <si>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</si>
  <si>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</si>
  <si>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</si>
  <si>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</si>
  <si>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</si>
  <si>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</si>
  <si>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</si>
  <si>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</si>
  <si>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</si>
  <si>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</si>
  <si>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</si>
  <si>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</si>
  <si>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</si>
  <si>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</si>
  <si>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</si>
  <si>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</si>
  <si>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</si>
  <si>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</si>
  <si>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</si>
  <si>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</si>
  <si>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</si>
  <si>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</si>
  <si>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</si>
  <si>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</si>
  <si>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</si>
  <si>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</si>
  <si>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</si>
  <si>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</si>
  <si>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</si>
  <si>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</si>
  <si>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</si>
  <si>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</si>
  <si>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</si>
  <si>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</si>
  <si>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</si>
  <si>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</si>
  <si>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</si>
  <si>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</si>
  <si>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</si>
  <si>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</si>
  <si>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</si>
  <si>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</si>
  <si>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</si>
  <si>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</si>
  <si>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</si>
  <si>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</si>
  <si>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</si>
  <si>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</si>
  <si>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</si>
  <si>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</si>
  <si>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</si>
  <si>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</si>
  <si>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</si>
  <si>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</si>
  <si>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</si>
  <si>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</si>
  <si>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</si>
  <si>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</si>
  <si>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</si>
  <si>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</si>
  <si>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</si>
  <si>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</si>
  <si>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</si>
  <si>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</si>
  <si>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</si>
  <si>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</si>
  <si>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</si>
  <si>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</si>
  <si>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</si>
  <si>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</si>
  <si>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</si>
  <si>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</si>
  <si>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</si>
  <si>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</si>
  <si>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</si>
  <si>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</si>
  <si>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</si>
  <si>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</si>
  <si>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</si>
  <si>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</si>
  <si>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</si>
  <si>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</si>
  <si>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</si>
  <si>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</si>
  <si>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</si>
  <si>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</si>
  <si>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</si>
  <si>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</si>
  <si>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</si>
  <si>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</si>
  <si>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</si>
  <si>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</si>
  <si>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</si>
  <si>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</si>
  <si>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</si>
  <si>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</si>
  <si>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</si>
  <si>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</si>
  <si>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</si>
  <si>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</si>
  <si>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</si>
  <si>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</si>
  <si>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</si>
  <si>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</si>
  <si>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</si>
  <si>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</si>
  <si>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</si>
  <si>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</si>
  <si>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</si>
  <si>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</si>
  <si>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</si>
  <si>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</si>
  <si>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</si>
  <si>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</si>
  <si>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</si>
  <si>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</si>
  <si>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</si>
  <si>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</si>
  <si>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</si>
  <si>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</si>
  <si>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</si>
  <si>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</si>
  <si>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</si>
  <si>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</si>
  <si>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</si>
  <si>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</si>
  <si>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</si>
  <si>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</si>
  <si>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</si>
  <si>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</si>
  <si>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</si>
  <si>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</si>
  <si>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</si>
  <si>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</si>
  <si>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</si>
  <si>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</si>
  <si>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</si>
  <si>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</si>
  <si>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</si>
  <si>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</si>
  <si>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</si>
  <si>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</si>
  <si>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</si>
  <si>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</si>
  <si>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</si>
  <si>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</si>
  <si>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</si>
  <si>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</si>
  <si>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</si>
  <si>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</si>
  <si>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</si>
  <si>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</si>
  <si>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</si>
  <si>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</si>
  <si>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</si>
  <si>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</si>
  <si>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</si>
  <si>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</si>
  <si>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</si>
  <si>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</si>
  <si>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</si>
  <si>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</si>
  <si>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</si>
  <si>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</si>
  <si>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</si>
  <si>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</si>
  <si>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</si>
  <si>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</si>
  <si>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</si>
  <si>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</si>
  <si>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</si>
  <si>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</si>
  <si>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</si>
  <si>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</si>
  <si>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</si>
  <si>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</si>
  <si>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</si>
  <si>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</si>
  <si>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</si>
  <si>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</si>
  <si>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</si>
  <si>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</si>
  <si>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</si>
  <si>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</si>
  <si>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</si>
  <si>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</si>
  <si>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</si>
  <si>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</si>
  <si>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</si>
  <si>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</si>
  <si>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</si>
  <si>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</si>
  <si>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</si>
  <si>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</si>
  <si>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</si>
  <si>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</si>
  <si>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</si>
  <si>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</si>
  <si>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</si>
  <si>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</si>
  <si>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</si>
  <si>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</si>
  <si>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</si>
  <si>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</si>
  <si>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</si>
  <si>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</si>
  <si>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</si>
  <si>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</si>
  <si>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</si>
  <si>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</si>
  <si>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</si>
  <si>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</si>
  <si>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</si>
  <si>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</si>
  <si>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</si>
  <si>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</si>
  <si>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</si>
  <si>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</si>
  <si>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</si>
  <si>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</si>
  <si>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</si>
  <si>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</si>
  <si>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</si>
  <si>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</si>
  <si>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</si>
  <si>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</si>
  <si>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</si>
  <si>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</si>
  <si>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</si>
  <si>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</si>
  <si>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</si>
  <si>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</si>
  <si>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</si>
  <si>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</si>
  <si>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</si>
  <si>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</si>
  <si>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</si>
  <si>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</si>
  <si>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</si>
  <si>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</si>
  <si>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</si>
  <si>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</si>
  <si>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</si>
  <si>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</si>
  <si>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</si>
  <si>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</si>
  <si>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</si>
  <si>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</si>
  <si>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</si>
  <si>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</si>
  <si>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</si>
  <si>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</si>
  <si>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</si>
  <si>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</si>
  <si>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</si>
  <si>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</si>
  <si>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</si>
  <si>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</si>
  <si>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</si>
  <si>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</si>
  <si>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</si>
  <si>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</si>
  <si>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</si>
  <si>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</si>
  <si>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</si>
  <si>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</si>
  <si>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</si>
  <si>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</si>
  <si>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</si>
  <si>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</si>
  <si>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</si>
  <si>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</si>
  <si>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</si>
  <si>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</si>
  <si>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</si>
  <si>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</si>
  <si>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</si>
  <si>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</si>
  <si>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</si>
  <si>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</si>
  <si>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</si>
  <si>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</si>
  <si>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</si>
  <si>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</si>
  <si>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</si>
  <si>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</si>
  <si>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</si>
  <si>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</si>
  <si>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</si>
  <si>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</si>
  <si>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</si>
  <si>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</si>
  <si>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</si>
  <si>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</si>
  <si>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</si>
  <si>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</si>
  <si>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</si>
  <si>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</si>
  <si>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</si>
  <si>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</si>
  <si>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</si>
  <si>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</si>
  <si>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</si>
  <si>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</si>
  <si>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</si>
  <si>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</si>
  <si>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</si>
  <si>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</si>
  <si>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</si>
  <si>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</si>
  <si>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</si>
  <si>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</si>
  <si>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</si>
  <si>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</si>
  <si>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</si>
  <si>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</si>
  <si>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</si>
  <si>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</si>
  <si>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</si>
  <si>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</si>
  <si>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</si>
  <si>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</si>
  <si>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</si>
  <si>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</si>
  <si>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</si>
  <si>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</si>
  <si>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</si>
  <si>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</si>
  <si>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</si>
  <si>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</si>
  <si>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</si>
  <si>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</si>
  <si>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</si>
  <si>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</si>
  <si>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</si>
  <si>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</si>
  <si>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</si>
  <si>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</si>
  <si>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</si>
  <si>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</si>
  <si>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</si>
  <si>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</si>
  <si>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</si>
  <si>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</si>
  <si>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</si>
  <si>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</si>
  <si>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</si>
  <si>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</si>
  <si>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</si>
  <si>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</si>
  <si>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</si>
  <si>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</si>
  <si>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</si>
  <si>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</si>
  <si>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</si>
  <si>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</si>
  <si>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</si>
  <si>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</si>
  <si>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</si>
  <si>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</si>
  <si>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</si>
  <si>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</si>
  <si>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</si>
  <si>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</si>
  <si>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</si>
  <si>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</si>
  <si>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</si>
  <si>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</si>
  <si>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</si>
  <si>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</si>
  <si>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</si>
  <si>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</si>
  <si>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</si>
  <si>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</si>
  <si>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</si>
  <si>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</si>
  <si>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</si>
  <si>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</si>
  <si>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</si>
  <si>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</si>
  <si>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</si>
  <si>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</si>
  <si>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</si>
  <si>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</si>
  <si>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</si>
  <si>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</si>
  <si>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</si>
  <si>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</si>
  <si>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</si>
  <si>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</si>
  <si>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</si>
  <si>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</si>
  <si>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</si>
  <si>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</si>
  <si>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</si>
  <si>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</si>
  <si>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</si>
  <si>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</si>
  <si>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</si>
  <si>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</si>
  <si>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</si>
  <si>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</si>
  <si>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</si>
  <si>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</si>
  <si>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</si>
  <si>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</si>
  <si>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</si>
  <si>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</si>
  <si>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</si>
  <si>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</si>
  <si>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</si>
  <si>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</si>
  <si>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</si>
  <si>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</si>
  <si>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</si>
  <si>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</si>
  <si>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</si>
  <si>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</si>
  <si>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</si>
  <si>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</si>
  <si>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</si>
  <si>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</si>
  <si>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</si>
  <si>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</si>
  <si>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</si>
  <si>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</si>
  <si>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</si>
  <si>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</si>
  <si>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</si>
  <si>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</si>
  <si>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</si>
  <si>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</si>
  <si>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</si>
  <si>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</si>
  <si>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</si>
  <si>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</si>
  <si>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</si>
  <si>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</si>
  <si>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</si>
  <si>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</si>
  <si>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</si>
  <si>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</si>
  <si>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</si>
  <si>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</si>
  <si>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</si>
  <si>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</si>
  <si>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</si>
  <si>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</si>
  <si>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</si>
  <si>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</si>
  <si>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</si>
  <si>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</si>
  <si>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</si>
  <si>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</si>
  <si>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</si>
  <si>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</si>
  <si>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</si>
  <si>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</si>
  <si>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</si>
  <si>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</si>
  <si>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</si>
  <si>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</si>
  <si>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</si>
  <si>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</si>
  <si>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</si>
  <si>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</si>
  <si>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</si>
  <si>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</si>
  <si>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</si>
  <si>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</si>
  <si>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</si>
  <si>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</si>
  <si>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</si>
  <si>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</si>
  <si>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</si>
  <si>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</si>
  <si>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</si>
  <si>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</si>
  <si>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</si>
  <si>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</si>
  <si>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</si>
  <si>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</si>
  <si>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</si>
  <si>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</si>
  <si>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</si>
  <si>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</si>
  <si>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</si>
  <si>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</si>
  <si>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</si>
  <si>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</si>
  <si>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</si>
  <si>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</si>
  <si>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</si>
  <si>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</si>
  <si>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</si>
  <si>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</si>
  <si>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</si>
  <si>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</si>
  <si>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</si>
  <si>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</si>
  <si>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</si>
  <si>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</si>
  <si>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</si>
  <si>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</si>
  <si>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</si>
  <si>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</si>
  <si>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</si>
  <si>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</si>
  <si>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</si>
  <si>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</si>
  <si>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</si>
  <si>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</si>
  <si>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</si>
  <si>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</si>
  <si>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</si>
  <si>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</si>
  <si>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</si>
  <si>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</si>
  <si>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</si>
  <si>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</si>
  <si>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</si>
  <si>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</si>
  <si>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</si>
  <si>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</si>
  <si>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</si>
  <si>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</si>
  <si>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</si>
  <si>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</si>
  <si>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</si>
  <si>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</si>
  <si>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</si>
  <si>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</si>
  <si>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</si>
  <si>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</si>
  <si>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</si>
  <si>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</si>
  <si>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</si>
  <si>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</si>
  <si>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</si>
  <si>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</si>
  <si>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</si>
  <si>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</si>
  <si>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</si>
  <si>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</si>
  <si>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</si>
  <si>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</si>
  <si>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</si>
  <si>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</si>
  <si>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</si>
  <si>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</si>
  <si>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</si>
  <si>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</si>
  <si>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</si>
  <si>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</si>
  <si>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</si>
  <si>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</si>
  <si>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</si>
  <si>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</si>
  <si>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</si>
  <si>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</si>
  <si>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</si>
  <si>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</si>
  <si>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</si>
  <si>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</si>
  <si>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</si>
  <si>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</si>
  <si>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</si>
  <si>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</si>
  <si>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</si>
  <si>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</si>
  <si>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</si>
  <si>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</si>
  <si>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</si>
  <si>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</si>
  <si>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</si>
  <si>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</si>
  <si>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</si>
  <si>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</si>
  <si>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</si>
  <si>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</si>
  <si>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</si>
  <si>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</si>
  <si>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</si>
  <si>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</si>
  <si>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</si>
  <si>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</si>
  <si>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</si>
  <si>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</si>
  <si>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</si>
  <si>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</si>
  <si>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</si>
  <si>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</si>
  <si>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</si>
  <si>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</si>
  <si>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</si>
  <si>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</si>
  <si>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</si>
  <si>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</si>
  <si>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</si>
  <si>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</si>
  <si>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</si>
  <si>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</si>
  <si>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</si>
  <si>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</si>
  <si>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</si>
  <si>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</si>
  <si>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</si>
  <si>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</si>
  <si>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</si>
  <si>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</si>
  <si>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</si>
  <si>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</si>
  <si>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</si>
  <si>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</si>
  <si>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</si>
  <si>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</si>
  <si>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</si>
  <si>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</si>
  <si>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</si>
  <si>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</si>
  <si>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</si>
  <si>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</si>
  <si>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</si>
  <si>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</si>
  <si>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</si>
  <si>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</si>
  <si>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</si>
  <si>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</si>
  <si>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</si>
  <si>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</si>
  <si>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</si>
  <si>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</si>
  <si>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</si>
  <si>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</si>
  <si>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</si>
  <si>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</si>
  <si>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</si>
  <si>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</si>
  <si>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</si>
  <si>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</si>
  <si>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</si>
  <si>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</si>
  <si>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</si>
  <si>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</si>
  <si>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</si>
  <si>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</si>
  <si>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</si>
  <si>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</si>
  <si>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</si>
  <si>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</si>
  <si>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</si>
  <si>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</si>
  <si>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</si>
  <si>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</si>
  <si>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</si>
  <si>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</si>
  <si>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</si>
  <si>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</si>
  <si>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</si>
  <si>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</si>
  <si>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</si>
  <si>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</si>
  <si>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</si>
  <si>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</si>
  <si>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</si>
  <si>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</si>
  <si>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</si>
  <si>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</si>
  <si>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</si>
  <si>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</si>
  <si>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</si>
  <si>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</si>
  <si>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</si>
  <si>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</si>
  <si>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</si>
  <si>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</si>
  <si>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</si>
  <si>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</si>
  <si>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</si>
  <si>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</si>
  <si>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</si>
  <si>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</si>
  <si>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</si>
  <si>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</si>
  <si>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</si>
  <si>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</si>
  <si>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</si>
  <si>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</si>
  <si>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</si>
  <si>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</si>
  <si>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</si>
  <si>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</si>
  <si>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</si>
  <si>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</si>
  <si>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</si>
  <si>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</si>
  <si>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</si>
  <si>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</si>
  <si>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</si>
  <si>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</si>
  <si>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</si>
  <si>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</si>
  <si>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</si>
  <si>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</si>
  <si>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</si>
  <si>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</si>
  <si>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</si>
  <si>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</si>
  <si>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</si>
  <si>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</si>
  <si>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</si>
  <si>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</si>
  <si>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</si>
  <si>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</si>
  <si>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</si>
  <si>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</si>
  <si>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</si>
  <si>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</si>
  <si>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</si>
  <si>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</si>
  <si>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</si>
  <si>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</si>
  <si>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</si>
  <si>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</si>
  <si>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</si>
  <si>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</si>
  <si>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</si>
  <si>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</si>
  <si>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</si>
  <si>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</si>
  <si>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</si>
  <si>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</si>
  <si>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</si>
  <si>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</si>
  <si>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</si>
  <si>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</si>
  <si>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</si>
  <si>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</si>
  <si>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</si>
  <si>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</si>
  <si>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</si>
  <si>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</si>
  <si>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</si>
  <si>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</si>
  <si>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</si>
  <si>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</si>
  <si>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</si>
  <si>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</si>
  <si>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</si>
  <si>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</si>
  <si>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</si>
  <si>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</si>
  <si>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</si>
  <si>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</si>
  <si>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</si>
  <si>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</si>
  <si>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</si>
  <si>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</si>
  <si>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</si>
  <si>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</si>
  <si>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</si>
  <si>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</si>
  <si>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</si>
  <si>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</si>
  <si>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</si>
  <si>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</si>
  <si>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</si>
  <si>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</si>
  <si>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</si>
  <si>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</si>
  <si>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</si>
  <si>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</si>
  <si>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</si>
  <si>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</si>
  <si>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</si>
  <si>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</si>
  <si>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</si>
  <si>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</si>
  <si>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</si>
  <si>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</si>
  <si>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</si>
  <si>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</si>
  <si>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</si>
  <si>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</si>
  <si>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</si>
  <si>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</si>
  <si>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</si>
  <si>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</si>
  <si>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</si>
  <si>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</si>
  <si>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</si>
  <si>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</si>
  <si>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</si>
  <si>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</si>
  <si>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</si>
  <si>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</si>
  <si>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</si>
  <si>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</si>
  <si>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</si>
  <si>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</si>
  <si>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</si>
  <si>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</si>
  <si>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</si>
  <si>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</si>
  <si>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</si>
  <si>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</si>
  <si>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</si>
  <si>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</si>
  <si>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</si>
  <si>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</si>
  <si>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</si>
  <si>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</si>
  <si>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</si>
  <si>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</si>
  <si>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</si>
  <si>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</si>
  <si>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</si>
  <si>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</si>
  <si>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</si>
  <si>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</si>
  <si>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</si>
  <si>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</si>
  <si>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</si>
  <si>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</si>
  <si>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</si>
  <si>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</si>
  <si>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</si>
  <si>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</si>
  <si>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</si>
  <si>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</si>
  <si>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</si>
  <si>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</si>
  <si>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</si>
  <si>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</si>
  <si>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</si>
  <si>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</si>
  <si>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</si>
  <si>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</si>
  <si>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</si>
  <si>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</si>
  <si>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</si>
  <si>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</si>
  <si>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</si>
  <si>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</si>
  <si>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</si>
  <si>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</si>
  <si>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</si>
  <si>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</si>
  <si>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</si>
  <si>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</si>
  <si>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</si>
  <si>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</si>
  <si>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</si>
  <si>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</si>
  <si>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</si>
  <si>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</si>
  <si>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</si>
  <si>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</si>
  <si>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</si>
  <si>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</si>
  <si>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</si>
  <si>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</si>
  <si>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</si>
  <si>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</si>
  <si>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</si>
  <si>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</si>
  <si>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</si>
  <si>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</si>
  <si>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</si>
  <si>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</si>
  <si>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</si>
  <si>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</si>
  <si>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</si>
  <si>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</si>
  <si>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</si>
  <si>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</si>
  <si>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</si>
  <si>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</si>
  <si>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</si>
  <si>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</si>
  <si>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</si>
  <si>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</si>
  <si>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</si>
  <si>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</si>
  <si>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</si>
  <si>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</si>
  <si>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</si>
  <si>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</si>
  <si>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</si>
  <si>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</si>
  <si>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</si>
  <si>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</si>
  <si>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</si>
  <si>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</si>
  <si>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</si>
  <si>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</si>
  <si>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</si>
  <si>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</si>
  <si>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</si>
  <si>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</si>
  <si>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</si>
  <si>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</si>
  <si>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</si>
  <si>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</si>
  <si>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</si>
  <si>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</si>
  <si>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</si>
  <si>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</si>
  <si>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</si>
  <si>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</si>
  <si>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</si>
  <si>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</si>
  <si>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</si>
  <si>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</si>
  <si>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</si>
  <si>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</si>
  <si>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</si>
  <si>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</si>
  <si>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</si>
  <si>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</si>
  <si>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</si>
  <si>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</si>
  <si>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</si>
  <si>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</si>
  <si>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</si>
  <si>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</si>
  <si>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</si>
  <si>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</si>
  <si>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</si>
  <si>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</si>
  <si>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</si>
  <si>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</si>
  <si>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</si>
  <si>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</si>
  <si>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</si>
  <si>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</si>
  <si>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</si>
  <si>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</si>
  <si>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</si>
  <si>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</si>
  <si>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</si>
  <si>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</si>
  <si>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</si>
  <si>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</si>
  <si>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</si>
  <si>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</si>
  <si>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</si>
  <si>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</si>
  <si>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</si>
  <si>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</si>
  <si>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</si>
  <si>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</si>
  <si>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</si>
  <si>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</si>
  <si>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</si>
  <si>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</si>
  <si>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</si>
  <si>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</si>
  <si>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</si>
  <si>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</si>
  <si>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</si>
  <si>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</si>
  <si>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</si>
  <si>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</si>
  <si>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</si>
  <si>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</si>
  <si>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</si>
  <si>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</si>
  <si>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</si>
  <si>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</si>
  <si>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</si>
  <si>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</si>
  <si>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</si>
  <si>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</si>
  <si>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</si>
  <si>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</si>
  <si>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</si>
  <si>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</si>
  <si>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</si>
  <si>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</si>
  <si>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</si>
  <si>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</si>
  <si>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</si>
  <si>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</si>
  <si>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</si>
  <si>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</si>
  <si>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</si>
  <si>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</si>
  <si>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</si>
  <si>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</si>
  <si>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</si>
  <si>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</si>
  <si>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</si>
  <si>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</si>
  <si>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</si>
  <si>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</si>
  <si>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</si>
  <si>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</si>
  <si>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</si>
  <si>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</si>
  <si>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</si>
  <si>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</si>
  <si>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</si>
  <si>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</si>
  <si>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</si>
  <si>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</si>
  <si>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</si>
  <si>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</si>
  <si>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</si>
  <si>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</si>
  <si>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</si>
  <si>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</si>
  <si>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</si>
  <si>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</si>
  <si>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</si>
  <si>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</si>
  <si>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</si>
  <si>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</si>
  <si>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</si>
  <si>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</si>
  <si>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</si>
  <si>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</si>
  <si>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</si>
  <si>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</si>
  <si>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</si>
  <si>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</si>
  <si>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</si>
  <si>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</si>
  <si>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</si>
  <si>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</si>
  <si>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</si>
  <si>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</si>
  <si>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</si>
  <si>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</si>
  <si>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</si>
  <si>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</si>
  <si>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</si>
  <si>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</si>
  <si>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</si>
  <si>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</si>
  <si>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</si>
  <si>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</si>
  <si>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</si>
  <si>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</si>
  <si>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</si>
  <si>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</si>
  <si>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</si>
  <si>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</si>
  <si>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</si>
  <si>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</si>
  <si>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</si>
  <si>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</si>
  <si>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</si>
  <si>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</si>
  <si>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</si>
  <si>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</si>
  <si>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</si>
  <si>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</si>
  <si>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</si>
  <si>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</si>
  <si>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</si>
  <si>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</si>
  <si>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</si>
  <si>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</si>
  <si>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</si>
  <si>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</si>
  <si>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</si>
  <si>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</si>
  <si>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</si>
  <si>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</si>
  <si>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</si>
  <si>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</si>
  <si>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</si>
  <si>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</si>
  <si>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</si>
  <si>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</si>
  <si>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</si>
  <si>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</si>
  <si>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</si>
  <si>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</si>
  <si>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</si>
  <si>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</si>
  <si>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</si>
  <si>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</si>
  <si>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</si>
  <si>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</si>
  <si>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</si>
  <si>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</si>
  <si>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</si>
  <si>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</si>
  <si>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</si>
  <si>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</si>
  <si>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</si>
  <si>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</si>
  <si>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</si>
  <si>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</si>
  <si>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</si>
  <si>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</si>
  <si>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</si>
  <si>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</si>
  <si>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</si>
  <si>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</si>
  <si>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</si>
  <si>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</si>
  <si>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</si>
  <si>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</si>
  <si>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</si>
  <si>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</si>
  <si>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</si>
  <si>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</si>
  <si>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</si>
  <si>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</si>
  <si>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</si>
  <si>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</si>
  <si>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</si>
  <si>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</si>
  <si>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</si>
  <si>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</si>
  <si>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</si>
  <si>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</si>
  <si>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</si>
  <si>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</si>
  <si>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</si>
  <si>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</si>
  <si>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</si>
  <si>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</si>
  <si>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</si>
  <si>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</si>
  <si>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</si>
  <si>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</si>
  <si>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</si>
  <si>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</si>
  <si>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</si>
  <si>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</si>
  <si>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</si>
  <si>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</si>
  <si>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</si>
  <si>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</si>
  <si>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</si>
  <si>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</si>
  <si>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</si>
  <si>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</si>
  <si>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</si>
  <si>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</si>
  <si>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</si>
  <si>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</si>
  <si>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</si>
  <si>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</si>
  <si>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</si>
  <si>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</si>
  <si>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</si>
  <si>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</si>
  <si>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</si>
  <si>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</si>
  <si>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</si>
  <si>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</si>
  <si>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</si>
  <si>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</si>
  <si>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</si>
  <si>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</si>
  <si>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</si>
  <si>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</si>
  <si>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</si>
  <si>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</si>
  <si>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</si>
  <si>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</si>
  <si>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</si>
  <si>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</si>
  <si>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</si>
  <si>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</si>
  <si>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</si>
  <si>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</si>
  <si>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</si>
  <si>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</si>
  <si>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</si>
  <si>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</si>
  <si>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</si>
  <si>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</si>
  <si>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</si>
  <si>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</si>
  <si>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</si>
  <si>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</si>
  <si>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</si>
  <si>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</si>
  <si>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</si>
  <si>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</si>
  <si>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</si>
  <si>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</si>
  <si>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</si>
  <si>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</si>
  <si>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</si>
  <si>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</si>
  <si>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</si>
  <si>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</si>
  <si>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</si>
  <si>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</si>
  <si>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</si>
  <si>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</si>
  <si>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</si>
  <si>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</si>
  <si>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</si>
  <si>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</si>
  <si>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</si>
  <si>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</si>
  <si>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</si>
  <si>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</si>
  <si>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</si>
  <si>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</si>
  <si>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</si>
  <si>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</si>
  <si>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</si>
  <si>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</si>
  <si>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</si>
  <si>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</si>
  <si>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</si>
  <si>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</si>
  <si>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</si>
  <si>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</si>
  <si>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</si>
  <si>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</si>
  <si>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</si>
  <si>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</si>
  <si>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</si>
  <si>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</si>
  <si>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</si>
  <si>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</si>
  <si>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</si>
  <si>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</si>
  <si>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</si>
  <si>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</si>
  <si>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</si>
  <si>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</si>
  <si>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</si>
  <si>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</si>
  <si>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</si>
  <si>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</si>
  <si>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</si>
  <si>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</si>
  <si>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</si>
  <si>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</si>
  <si>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</si>
  <si>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</si>
  <si>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</si>
  <si>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</si>
  <si>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</si>
  <si>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</si>
  <si>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</si>
  <si>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</si>
  <si>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</si>
  <si>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</si>
  <si>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</si>
  <si>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</si>
  <si>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</si>
  <si>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</si>
  <si>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</si>
  <si>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</si>
  <si>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</si>
  <si>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</si>
  <si>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</si>
  <si>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</si>
  <si>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</si>
  <si>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</si>
  <si>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</si>
  <si>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</si>
  <si>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</si>
  <si>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</si>
  <si>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</si>
  <si>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</si>
  <si>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</si>
  <si>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</si>
  <si>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</si>
  <si>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</si>
  <si>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</si>
  <si>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</si>
  <si>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</si>
  <si>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</si>
  <si>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</si>
  <si>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</si>
  <si>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</si>
  <si>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</si>
  <si>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</si>
  <si>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</si>
  <si>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</si>
  <si>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</si>
  <si>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</si>
  <si>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</si>
  <si>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</si>
  <si>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</si>
  <si>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</si>
  <si>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</si>
  <si>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</si>
  <si>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</si>
  <si>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</si>
  <si>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</si>
  <si>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</si>
  <si>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</si>
  <si>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</si>
  <si>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</si>
  <si>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</si>
  <si>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</si>
  <si>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</si>
  <si>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</si>
  <si>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</si>
  <si>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</si>
  <si>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</si>
  <si>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</si>
  <si>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</si>
  <si>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</si>
  <si>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</si>
  <si>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</si>
  <si>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</si>
  <si>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</si>
  <si>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</si>
  <si>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</si>
  <si>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</si>
  <si>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</si>
  <si>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</si>
  <si>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</si>
  <si>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</si>
  <si>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</si>
  <si>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</si>
  <si>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</si>
  <si>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</si>
  <si>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</si>
  <si>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</si>
  <si>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</si>
  <si>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</si>
  <si>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</si>
  <si>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</si>
  <si>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</si>
  <si>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</si>
  <si>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</si>
  <si>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</si>
  <si>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</si>
  <si>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</si>
  <si>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</si>
  <si>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</si>
  <si>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</si>
  <si>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</si>
  <si>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</si>
  <si>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</si>
  <si>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</si>
  <si>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</si>
  <si>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</si>
  <si>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</si>
  <si>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</si>
  <si>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</si>
  <si>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</si>
  <si>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</si>
  <si>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</si>
  <si>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</si>
  <si>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</si>
  <si>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</si>
  <si>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</si>
  <si>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</si>
  <si>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</si>
  <si>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</si>
  <si>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</si>
  <si>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</si>
  <si>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</si>
  <si>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</si>
  <si>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</si>
  <si>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</si>
  <si>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</si>
  <si>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</si>
  <si>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</si>
  <si>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</si>
  <si>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</si>
  <si>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</si>
  <si>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</si>
  <si>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</si>
  <si>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</si>
  <si>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</si>
  <si>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</si>
  <si>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</si>
  <si>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</si>
  <si>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</si>
  <si>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</si>
  <si>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</si>
  <si>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</si>
  <si>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</si>
  <si>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</si>
  <si>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</si>
  <si>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</si>
  <si>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</si>
  <si>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</si>
  <si>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</si>
  <si>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</si>
  <si>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</si>
  <si>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</si>
  <si>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</si>
  <si>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</si>
  <si>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</si>
  <si>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</si>
  <si>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</si>
  <si>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</si>
  <si>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</si>
  <si>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</si>
  <si>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</si>
  <si>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</si>
  <si>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</si>
  <si>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</si>
  <si>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</si>
  <si>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</si>
  <si>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</si>
  <si>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</si>
  <si>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</si>
  <si>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</si>
  <si>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</si>
  <si>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</si>
  <si>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</si>
  <si>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</si>
  <si>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</si>
  <si>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</si>
  <si>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</si>
  <si>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</si>
  <si>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</si>
  <si>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</si>
  <si>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</si>
  <si>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</si>
  <si>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</si>
  <si>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</si>
  <si>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</si>
  <si>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</si>
  <si>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</si>
  <si>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</si>
  <si>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</si>
  <si>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</si>
  <si>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</si>
  <si>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</si>
  <si>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</si>
  <si>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</si>
  <si>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</si>
  <si>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</si>
  <si>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</si>
  <si>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</si>
  <si>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</si>
  <si>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</si>
  <si>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</si>
  <si>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</si>
  <si>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</si>
  <si>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</si>
  <si>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</si>
  <si>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</si>
  <si>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</si>
  <si>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</si>
  <si>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</si>
  <si>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</si>
  <si>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</si>
  <si>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</si>
  <si>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</si>
  <si>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</si>
  <si>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</si>
  <si>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</si>
  <si>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</si>
  <si>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</si>
  <si>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</si>
  <si>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</si>
  <si>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</si>
  <si>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</si>
  <si>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</si>
  <si>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</si>
  <si>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</si>
  <si>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</si>
  <si>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</si>
  <si>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</si>
  <si>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</si>
  <si>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</si>
  <si>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</si>
  <si>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</si>
  <si>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</si>
  <si>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</si>
  <si>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</si>
  <si>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</si>
  <si>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</si>
  <si>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</si>
  <si>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</si>
  <si>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</si>
  <si>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</si>
  <si>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</si>
  <si>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</si>
  <si>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</si>
  <si>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</si>
  <si>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</si>
  <si>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</si>
  <si>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</si>
  <si>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</si>
  <si>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</si>
  <si>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</si>
  <si>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</si>
  <si>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</si>
  <si>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</si>
  <si>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</si>
  <si>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</si>
  <si>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</si>
  <si>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</si>
  <si>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</si>
  <si>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</si>
  <si>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</si>
  <si>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</si>
  <si>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</si>
  <si>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</si>
  <si>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</si>
  <si>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</si>
  <si>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</si>
  <si>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</si>
  <si>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</si>
  <si>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</si>
  <si>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</si>
  <si>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</si>
  <si>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</si>
  <si>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</si>
  <si>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</si>
  <si>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</si>
  <si>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</si>
  <si>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</si>
  <si>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</si>
  <si>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</si>
  <si>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</si>
  <si>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</si>
  <si>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</si>
  <si>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</si>
  <si>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</si>
  <si>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</si>
  <si>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</si>
  <si>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</si>
  <si>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</si>
  <si>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</si>
  <si>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</si>
  <si>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</si>
  <si>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</si>
  <si>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</si>
  <si>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</si>
  <si>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</si>
  <si>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</si>
  <si>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</si>
  <si>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</si>
  <si>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</si>
  <si>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</si>
  <si>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</si>
  <si>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</si>
  <si>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</si>
  <si>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</si>
  <si>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</si>
  <si>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</si>
  <si>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</si>
  <si>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</si>
  <si>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</si>
  <si>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</si>
  <si>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</si>
  <si>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</si>
  <si>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</si>
  <si>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</si>
  <si>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</si>
  <si>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</si>
  <si>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</si>
  <si>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</si>
  <si>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</si>
  <si>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</si>
  <si>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</si>
  <si>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</si>
  <si>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</si>
  <si>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</si>
  <si>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</si>
  <si>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</si>
  <si>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</si>
  <si>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</si>
  <si>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</si>
  <si>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</si>
  <si>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</si>
  <si>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</si>
  <si>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</si>
  <si>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</si>
  <si>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</si>
  <si>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</si>
  <si>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</si>
  <si>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</si>
  <si>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</si>
  <si>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</si>
  <si>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</si>
  <si>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</si>
  <si>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</si>
  <si>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</si>
  <si>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</si>
  <si>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</si>
  <si>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</si>
  <si>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</si>
  <si>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</si>
  <si>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</si>
  <si>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</si>
  <si>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</si>
  <si>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</si>
  <si>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</si>
  <si>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</si>
  <si>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</si>
  <si>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</si>
  <si>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</si>
  <si>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</si>
  <si>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</si>
  <si>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</si>
  <si>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</si>
  <si>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</si>
  <si>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</si>
  <si>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</si>
  <si>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</si>
  <si>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</si>
  <si>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</si>
  <si>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</si>
  <si>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</si>
  <si>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</si>
  <si>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</si>
  <si>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</si>
  <si>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</si>
  <si>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</si>
  <si>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</si>
  <si>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</si>
  <si>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</si>
  <si>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</si>
  <si>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</si>
  <si>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</si>
  <si>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</si>
  <si>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</si>
  <si>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</si>
  <si>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</si>
  <si>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</si>
  <si>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</si>
  <si>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</si>
  <si>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</si>
  <si>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</si>
  <si>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</si>
  <si>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</si>
  <si>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</si>
  <si>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</si>
  <si>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</si>
  <si>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</si>
  <si>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</si>
  <si>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</si>
  <si>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</si>
  <si>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</si>
  <si>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</si>
  <si>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</si>
  <si>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</si>
  <si>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</si>
  <si>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</si>
  <si>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</si>
  <si>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</si>
  <si>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</si>
  <si>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</si>
  <si>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</si>
  <si>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</si>
  <si>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</si>
  <si>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</si>
  <si>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</si>
  <si>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</si>
  <si>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</si>
  <si>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</si>
  <si>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</si>
  <si>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</si>
  <si>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</si>
  <si>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</si>
  <si>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</si>
  <si>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</si>
  <si>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</si>
  <si>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</si>
  <si>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</si>
  <si>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</si>
  <si>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</si>
  <si>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</si>
  <si>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</si>
  <si>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</si>
  <si>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</si>
  <si>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</si>
  <si>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</si>
  <si>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</si>
  <si>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</si>
  <si>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</si>
  <si>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</si>
  <si>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</si>
  <si>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</si>
  <si>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</si>
  <si>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</si>
  <si>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</si>
  <si>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</si>
  <si>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</si>
  <si>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</si>
  <si>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</si>
  <si>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</si>
  <si>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</si>
  <si>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</si>
  <si>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</si>
  <si>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</si>
  <si>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</si>
  <si>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</si>
  <si>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</si>
  <si>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</si>
  <si>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</si>
  <si>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</si>
  <si>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</si>
  <si>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</si>
  <si>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</si>
  <si>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</si>
  <si>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</si>
  <si>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</si>
  <si>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</si>
  <si>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</si>
  <si>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</si>
  <si>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</si>
  <si>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</si>
  <si>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</si>
  <si>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</si>
  <si>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</si>
  <si>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</si>
  <si>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</si>
  <si>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</si>
  <si>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</si>
  <si>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</si>
  <si>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</si>
  <si>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</si>
  <si>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</si>
  <si>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</si>
  <si>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</si>
  <si>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</si>
  <si>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</si>
  <si>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</si>
  <si>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</si>
  <si>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</si>
  <si>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</si>
  <si>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</si>
  <si>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</si>
  <si>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</si>
  <si>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</si>
  <si>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</si>
  <si>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</si>
  <si>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</si>
  <si>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</si>
  <si>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</si>
  <si>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</si>
  <si>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</si>
  <si>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</si>
  <si>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</si>
  <si>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</si>
  <si>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</si>
  <si>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</si>
  <si>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</si>
  <si>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</si>
  <si>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</si>
  <si>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</si>
  <si>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</si>
  <si>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</si>
  <si>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</si>
  <si>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</si>
  <si>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</si>
  <si>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</si>
  <si>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</si>
  <si>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</si>
  <si>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</si>
  <si>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</si>
  <si>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</si>
  <si>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</si>
  <si>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</si>
  <si>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</si>
  <si>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</si>
  <si>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</si>
  <si>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</si>
  <si>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</si>
  <si>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</si>
  <si>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</si>
  <si>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</si>
  <si>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</si>
  <si>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</si>
  <si>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</si>
  <si>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</si>
  <si>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</si>
  <si>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</si>
  <si>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</si>
  <si>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</si>
  <si>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</si>
  <si>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</si>
  <si>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</si>
  <si>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</si>
  <si>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</si>
  <si>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</si>
  <si>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</si>
  <si>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</si>
  <si>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</si>
  <si>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</si>
  <si>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</si>
  <si>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</si>
  <si>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</si>
  <si>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</si>
  <si>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</si>
  <si>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</si>
  <si>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</si>
  <si>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</si>
  <si>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</si>
  <si>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</si>
  <si>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</si>
  <si>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</si>
  <si>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</si>
  <si>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</si>
  <si>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</si>
  <si>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</si>
  <si>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</si>
  <si>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</si>
  <si>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</si>
  <si>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</si>
  <si>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</si>
  <si>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</si>
  <si>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</si>
  <si>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</si>
  <si>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</si>
  <si>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</si>
  <si>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</si>
  <si>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</si>
  <si>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</si>
  <si>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</si>
  <si>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</si>
  <si>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</si>
  <si>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</si>
  <si>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</si>
  <si>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</si>
  <si>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</si>
  <si>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</si>
  <si>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</si>
  <si>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</si>
  <si>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</si>
  <si>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</si>
  <si>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</si>
  <si>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</si>
  <si>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</si>
  <si>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</si>
  <si>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</si>
  <si>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</si>
  <si>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</si>
  <si>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</si>
  <si>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</si>
  <si>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</si>
  <si>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</si>
  <si>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</si>
  <si>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</si>
  <si>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</si>
  <si>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</si>
  <si>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</si>
  <si>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</si>
  <si>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</si>
  <si>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</si>
  <si>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</si>
  <si>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</si>
  <si>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</si>
  <si>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</si>
  <si>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</si>
  <si>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</si>
  <si>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</si>
  <si>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</si>
  <si>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</si>
  <si>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</si>
  <si>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</si>
  <si>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</si>
  <si>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</si>
  <si>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</si>
  <si>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</si>
  <si>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</si>
  <si>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</si>
  <si>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</si>
  <si>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</si>
  <si>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</si>
  <si>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</si>
  <si>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</si>
  <si>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</si>
  <si>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</si>
  <si>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</si>
  <si>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</si>
  <si>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</si>
  <si>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</si>
  <si>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</si>
  <si>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</si>
  <si>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</si>
  <si>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</si>
  <si>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</si>
  <si>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</si>
  <si>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</si>
  <si>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</si>
  <si>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</si>
  <si>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</si>
  <si>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</si>
  <si>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</si>
  <si>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</si>
  <si>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</si>
  <si>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</si>
  <si>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</si>
  <si>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</si>
  <si>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</si>
  <si>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</si>
  <si>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</si>
  <si>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</si>
  <si>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</si>
  <si>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</si>
  <si>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</si>
  <si>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</si>
  <si>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</si>
  <si>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</si>
  <si>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</si>
  <si>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</si>
  <si>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</si>
  <si>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</si>
  <si>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</si>
  <si>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</si>
  <si>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</si>
  <si>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</si>
  <si>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</si>
  <si>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</si>
  <si>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</si>
  <si>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</si>
  <si>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</si>
  <si>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</si>
  <si>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</si>
  <si>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</si>
  <si>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</si>
  <si>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</si>
  <si>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</si>
  <si>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</si>
  <si>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</si>
  <si>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</si>
  <si>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</si>
  <si>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</si>
  <si>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</si>
  <si>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</si>
  <si>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</si>
  <si>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</si>
  <si>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</si>
  <si>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</si>
  <si>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</si>
  <si>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</si>
  <si>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</si>
  <si>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</si>
  <si>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</si>
  <si>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</si>
  <si>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</si>
  <si>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</si>
  <si>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</si>
  <si>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</si>
  <si>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</si>
  <si>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</si>
  <si>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</si>
  <si>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</si>
  <si>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</si>
  <si>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</si>
  <si>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</si>
  <si>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</si>
  <si>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</si>
  <si>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</si>
  <si>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</si>
  <si>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</si>
  <si>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</si>
  <si>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</si>
  <si>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</si>
  <si>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</si>
  <si>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</si>
  <si>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</si>
  <si>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</si>
  <si>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</si>
  <si>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</si>
  <si>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</si>
  <si>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</si>
  <si>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</si>
  <si>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</si>
  <si>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</si>
  <si>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</si>
  <si>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</si>
  <si>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</si>
  <si>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</si>
  <si>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</si>
  <si>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</si>
  <si>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</si>
  <si>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</si>
  <si>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</si>
  <si>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</si>
  <si>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</si>
  <si>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</si>
  <si>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</si>
  <si>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</si>
  <si>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</si>
  <si>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</si>
  <si>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</si>
  <si>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</si>
  <si>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</si>
  <si>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</si>
  <si>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</si>
  <si>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</si>
  <si>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</si>
  <si>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</si>
  <si>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</si>
  <si>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</si>
  <si>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</si>
  <si>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</si>
  <si>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</si>
  <si>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</si>
  <si>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</si>
  <si>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</si>
  <si>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</si>
  <si>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</si>
  <si>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</si>
  <si>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</si>
  <si>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</si>
  <si>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</si>
  <si>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</si>
  <si>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</si>
  <si>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</si>
  <si>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</si>
  <si>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</si>
  <si>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</si>
  <si>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</si>
  <si>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</si>
  <si>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</si>
  <si>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</si>
  <si>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</si>
  <si>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</si>
  <si>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</si>
  <si>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</si>
  <si>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</si>
  <si>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</si>
  <si>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</si>
  <si>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</si>
  <si>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</si>
  <si>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</si>
  <si>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</si>
  <si>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</si>
  <si>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</si>
  <si>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</si>
  <si>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</si>
  <si>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</si>
  <si>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</si>
  <si>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</si>
  <si>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</si>
  <si>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</si>
  <si>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</si>
  <si>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</si>
  <si>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</si>
  <si>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</si>
  <si>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</si>
  <si>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</si>
  <si>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</si>
  <si>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</si>
  <si>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</si>
  <si>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</si>
  <si>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</si>
  <si>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</si>
  <si>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</si>
  <si>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</si>
  <si>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</si>
  <si>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</si>
  <si>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</si>
  <si>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</si>
  <si>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</si>
  <si>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</si>
  <si>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</si>
  <si>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</si>
  <si>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</si>
  <si>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</si>
  <si>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</si>
  <si>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</si>
  <si>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</si>
  <si>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</si>
  <si>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</si>
  <si>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</si>
  <si>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</si>
  <si>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</si>
  <si>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</si>
  <si>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</si>
  <si>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</si>
  <si>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</si>
  <si>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</si>
  <si>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</si>
  <si>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</si>
  <si>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</si>
  <si>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</si>
  <si>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</si>
  <si>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</si>
  <si>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</si>
  <si>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</si>
  <si>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</si>
  <si>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</si>
  <si>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</si>
  <si>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</si>
  <si>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</si>
  <si>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</si>
  <si>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</si>
  <si>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</si>
  <si>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</si>
  <si>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</si>
  <si>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</si>
  <si>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</si>
  <si>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</si>
  <si>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</si>
  <si>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</si>
  <si>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</si>
  <si>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</si>
  <si>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</si>
  <si>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</si>
  <si>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</si>
  <si>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</si>
  <si>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</si>
  <si>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</si>
  <si>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</si>
  <si>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</si>
  <si>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</si>
  <si>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</si>
  <si>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</si>
  <si>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</si>
  <si>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</si>
  <si>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</si>
  <si>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</si>
  <si>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</si>
  <si>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</si>
  <si>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</si>
  <si>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</si>
  <si>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</si>
  <si>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</si>
  <si>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</si>
  <si>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</si>
  <si>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</si>
  <si>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</si>
  <si>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</si>
  <si>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</si>
  <si>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</si>
  <si>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</si>
  <si>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</si>
  <si>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</si>
  <si>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</si>
  <si>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</si>
  <si>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</si>
  <si>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</si>
  <si>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</si>
  <si>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</si>
  <si>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</si>
  <si>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</si>
  <si>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</si>
  <si>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</si>
  <si>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</si>
  <si>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</si>
  <si>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</si>
  <si>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</si>
  <si>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</si>
  <si>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</si>
  <si>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</si>
  <si>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</si>
  <si>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</si>
  <si>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</si>
  <si>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</si>
  <si>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</si>
  <si>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</si>
  <si>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</si>
  <si>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</si>
  <si>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</si>
  <si>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</si>
  <si>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</si>
  <si>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</si>
  <si>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</si>
  <si>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</si>
  <si>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</si>
  <si>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</si>
  <si>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</si>
  <si>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</si>
  <si>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</si>
  <si>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</si>
  <si>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</si>
  <si>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</si>
  <si>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</si>
  <si>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</si>
  <si>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</si>
  <si>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</si>
  <si>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</si>
  <si>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</si>
  <si>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</si>
  <si>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</si>
  <si>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</si>
  <si>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</si>
  <si>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</si>
  <si>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</si>
  <si>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</si>
  <si>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</si>
  <si>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</si>
  <si>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</si>
  <si>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</si>
  <si>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</si>
  <si>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</si>
  <si>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</si>
  <si>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</si>
  <si>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</si>
  <si>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</si>
  <si>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</si>
  <si>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</si>
  <si>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</si>
  <si>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</si>
  <si>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</si>
  <si>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</si>
  <si>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</si>
  <si>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</si>
  <si>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</si>
  <si>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</si>
  <si>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</si>
  <si>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</si>
  <si>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</si>
  <si>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</si>
  <si>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</si>
  <si>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</si>
  <si>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</si>
  <si>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</si>
  <si>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</si>
  <si>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</si>
  <si>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</si>
  <si>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</si>
  <si>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</si>
  <si>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</si>
  <si>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</si>
  <si>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</si>
  <si>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</si>
  <si>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</si>
  <si>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</si>
  <si>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</si>
  <si>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</si>
  <si>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</si>
  <si>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</si>
  <si>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</si>
  <si>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</si>
  <si>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</si>
  <si>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</si>
  <si>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</si>
  <si>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</si>
  <si>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</si>
  <si>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</si>
  <si>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</si>
  <si>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</si>
  <si>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</si>
  <si>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</si>
  <si>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</si>
  <si>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</si>
  <si>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</si>
  <si>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</si>
  <si>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</si>
  <si>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</si>
  <si>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</si>
  <si>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</si>
  <si>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</si>
  <si>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</si>
  <si>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</si>
  <si>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</si>
  <si>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</si>
  <si>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</si>
  <si>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</si>
  <si>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</si>
  <si>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</si>
  <si>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</si>
  <si>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</si>
  <si>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</si>
  <si>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</si>
  <si>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</si>
  <si>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</si>
  <si>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</si>
  <si>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</si>
  <si>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</si>
  <si>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</si>
  <si>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</si>
  <si>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</si>
  <si>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</si>
  <si>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</si>
  <si>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</si>
  <si>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</si>
  <si>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</si>
  <si>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</si>
  <si>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</si>
  <si>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</si>
  <si>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</si>
  <si>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</si>
  <si>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</si>
  <si>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</si>
  <si>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</si>
  <si>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</si>
  <si>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</si>
  <si>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</si>
  <si>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</si>
  <si>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</si>
  <si>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</si>
  <si>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</si>
  <si>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</si>
  <si>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</si>
  <si>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</si>
  <si>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</si>
  <si>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</si>
  <si>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</si>
  <si>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</si>
  <si>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</si>
  <si>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</si>
  <si>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</si>
  <si>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</si>
  <si>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</si>
  <si>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</si>
  <si>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</si>
  <si>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</si>
  <si>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</si>
  <si>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</si>
  <si>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</si>
  <si>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</si>
  <si>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</si>
  <si>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</si>
  <si>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</si>
  <si>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</si>
  <si>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</si>
  <si>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</si>
  <si>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</si>
  <si>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</si>
  <si>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</si>
  <si>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</si>
  <si>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</si>
  <si>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</si>
  <si>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</si>
  <si>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</si>
  <si>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</si>
  <si>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</si>
  <si>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</si>
  <si>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</si>
  <si>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</si>
  <si>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</si>
  <si>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</si>
  <si>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</si>
  <si>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</si>
  <si>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</si>
  <si>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</si>
  <si>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</si>
  <si>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</si>
  <si>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</si>
  <si>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</si>
  <si>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</si>
  <si>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</si>
  <si>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</si>
  <si>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</si>
  <si>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</si>
  <si>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</si>
  <si>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</si>
  <si>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</si>
  <si>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</si>
  <si>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</si>
  <si>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</si>
  <si>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</si>
  <si>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</si>
  <si>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</si>
  <si>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</si>
  <si>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</si>
  <si>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</si>
  <si>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</si>
  <si>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</si>
  <si>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</si>
  <si>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</si>
  <si>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</si>
  <si>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</si>
  <si>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</si>
  <si>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</si>
  <si>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</si>
  <si>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</si>
  <si>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</si>
  <si>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</si>
  <si>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</si>
  <si>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</si>
  <si>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</si>
  <si>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</si>
  <si>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</si>
  <si>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</si>
  <si>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</si>
  <si>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</si>
  <si>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</si>
  <si>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</si>
  <si>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</si>
  <si>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</si>
  <si>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</si>
  <si>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</si>
  <si>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</si>
  <si>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</si>
  <si>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</si>
  <si>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</si>
  <si>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</si>
  <si>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</si>
  <si>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</si>
  <si>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</si>
  <si>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</si>
  <si>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</si>
  <si>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</si>
  <si>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</si>
  <si>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</si>
  <si>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</si>
  <si>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</si>
  <si>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</si>
  <si>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</si>
  <si>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</si>
  <si>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</si>
  <si>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</si>
  <si>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</si>
  <si>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</si>
  <si>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</si>
  <si>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</si>
  <si>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</si>
  <si>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</si>
  <si>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</si>
  <si>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</si>
  <si>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</si>
  <si>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</si>
  <si>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</si>
  <si>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</si>
  <si>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</si>
  <si>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</si>
  <si>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</si>
  <si>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</si>
  <si>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</si>
  <si>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</si>
  <si>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</si>
  <si>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</si>
  <si>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</si>
  <si>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</si>
  <si>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</si>
  <si>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</si>
  <si>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</si>
  <si>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</si>
  <si>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</si>
  <si>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</si>
  <si>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</si>
  <si>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</si>
  <si>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</si>
  <si>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</si>
  <si>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</si>
  <si>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</si>
  <si>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</si>
  <si>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</si>
  <si>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</si>
  <si>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</si>
  <si>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</si>
  <si>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</si>
  <si>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</si>
  <si>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</si>
  <si>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</si>
  <si>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</si>
  <si>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</si>
  <si>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</si>
  <si>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</si>
  <si>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</si>
  <si>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</si>
  <si>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</si>
  <si>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</si>
  <si>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</si>
  <si>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</si>
  <si>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</si>
  <si>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</si>
  <si>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</si>
  <si>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</si>
  <si>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</si>
  <si>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</si>
  <si>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</si>
  <si>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</si>
  <si>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</si>
  <si>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</si>
  <si>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</si>
  <si>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</si>
  <si>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</si>
  <si>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</si>
  <si>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</si>
  <si>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</si>
  <si>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</si>
  <si>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</si>
  <si>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</si>
  <si>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</si>
  <si>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</si>
  <si>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</si>
  <si>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</si>
  <si>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</si>
  <si>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</si>
  <si>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</si>
  <si>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</si>
  <si>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</si>
  <si>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</si>
  <si>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</si>
  <si>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</si>
  <si>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</si>
  <si>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</si>
  <si>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</si>
  <si>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</si>
  <si>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</si>
  <si>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</si>
  <si>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</si>
  <si>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</si>
  <si>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</si>
  <si>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</si>
  <si>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</si>
  <si>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</si>
  <si>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</si>
  <si>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</si>
  <si>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</si>
  <si>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</si>
  <si>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</si>
  <si>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</si>
  <si>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</si>
  <si>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</si>
  <si>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</si>
  <si>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</si>
  <si>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</si>
  <si>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</si>
  <si>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</si>
  <si>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</si>
  <si>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</si>
  <si>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</si>
  <si>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</si>
  <si>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</si>
  <si>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</si>
  <si>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</si>
  <si>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</si>
  <si>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</si>
  <si>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</si>
  <si>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</si>
  <si>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</si>
  <si>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</si>
  <si>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</si>
  <si>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</si>
  <si>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</si>
  <si>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</si>
  <si>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</si>
  <si>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</si>
  <si>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</si>
  <si>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</si>
  <si>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</si>
  <si>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</si>
  <si>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</si>
  <si>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</si>
  <si>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</si>
  <si>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</si>
  <si>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</si>
  <si>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</si>
  <si>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</si>
  <si>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</si>
  <si>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</si>
  <si>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</si>
  <si>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</si>
  <si>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</si>
  <si>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</si>
  <si>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</si>
  <si>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</si>
  <si>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</si>
  <si>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</si>
  <si>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</si>
  <si>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</si>
  <si>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</si>
  <si>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</si>
  <si>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</si>
  <si>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</si>
  <si>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</si>
  <si>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</si>
  <si>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</si>
  <si>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</si>
  <si>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</si>
  <si>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</si>
  <si>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</si>
  <si>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</si>
  <si>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</si>
  <si>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</si>
  <si>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</si>
  <si>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</si>
  <si>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</si>
  <si>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</si>
  <si>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</si>
  <si>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</si>
  <si>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</si>
  <si>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</si>
  <si>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</si>
  <si>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</si>
  <si>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</si>
  <si>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</si>
  <si>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</si>
  <si>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</si>
  <si>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</si>
  <si>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</si>
  <si>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</si>
  <si>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</si>
  <si>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</si>
  <si>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</si>
  <si>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</si>
  <si>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</si>
  <si>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</si>
  <si>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</si>
  <si>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</si>
  <si>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</si>
  <si>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</si>
  <si>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</si>
  <si>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</si>
  <si>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</si>
  <si>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</si>
  <si>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</si>
  <si>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</si>
  <si>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</si>
  <si>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</si>
  <si>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</si>
  <si>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</si>
  <si>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</si>
  <si>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</si>
  <si>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</si>
  <si>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</si>
  <si>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</si>
  <si>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</si>
  <si>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</si>
  <si>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</si>
  <si>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</si>
  <si>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</si>
  <si>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</si>
  <si>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</si>
  <si>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</si>
  <si>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</si>
  <si>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</si>
  <si>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</si>
  <si>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</si>
  <si>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</si>
  <si>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</si>
  <si>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</si>
  <si>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</si>
  <si>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</si>
  <si>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</si>
  <si>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</si>
  <si>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</si>
  <si>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</si>
  <si>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</si>
  <si>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</si>
  <si>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</si>
  <si>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</si>
  <si>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</si>
  <si>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</si>
  <si>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</si>
  <si>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</si>
  <si>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</si>
  <si>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</si>
  <si>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</si>
  <si>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</si>
  <si>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</si>
  <si>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</si>
  <si>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</si>
  <si>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</si>
  <si>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</si>
  <si>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</si>
  <si>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</si>
  <si>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</si>
  <si>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</si>
  <si>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</si>
  <si>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</si>
  <si>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</si>
  <si>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</si>
  <si>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</si>
  <si>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</si>
  <si>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</si>
  <si>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</si>
  <si>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</si>
  <si>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</si>
  <si>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</si>
  <si>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</si>
  <si>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</si>
  <si>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</si>
  <si>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</si>
  <si>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</si>
  <si>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</si>
  <si>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</si>
  <si>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</si>
  <si>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</si>
  <si>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</si>
  <si>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</si>
  <si>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</si>
  <si>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</si>
  <si>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</si>
  <si>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</si>
  <si>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</si>
  <si>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</si>
  <si>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</si>
  <si>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</si>
  <si>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</si>
  <si>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</si>
  <si>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</si>
  <si>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</si>
  <si>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</si>
  <si>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</si>
  <si>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</si>
  <si>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</si>
  <si>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</si>
  <si>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</si>
  <si>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</si>
  <si>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</si>
  <si>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</si>
  <si>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</si>
  <si>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</si>
  <si>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</si>
  <si>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</si>
  <si>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</si>
  <si>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</si>
  <si>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</si>
  <si>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</si>
  <si>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</si>
  <si>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</si>
  <si>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</si>
  <si>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</si>
  <si>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</si>
  <si>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</si>
  <si>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</si>
  <si>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</si>
  <si>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</si>
  <si>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</si>
  <si>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</si>
  <si>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</si>
  <si>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</si>
  <si>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</si>
  <si>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</si>
  <si>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</si>
  <si>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</si>
  <si>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</si>
  <si>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</si>
  <si>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</si>
  <si>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</si>
  <si>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</si>
  <si>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</si>
  <si>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</si>
  <si>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</si>
  <si>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</si>
  <si>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</si>
  <si>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</si>
  <si>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</si>
  <si>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</si>
  <si>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</si>
  <si>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</si>
  <si>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</si>
  <si>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</si>
  <si>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</si>
  <si>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</si>
  <si>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</si>
  <si>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</si>
  <si>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</si>
  <si>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</si>
  <si>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</si>
  <si>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</si>
  <si>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</si>
  <si>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</si>
  <si>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</si>
  <si>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</si>
  <si>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</si>
  <si>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</si>
  <si>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</si>
  <si>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</si>
  <si>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</si>
  <si>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</si>
  <si>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</si>
  <si>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</si>
  <si>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</si>
  <si>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</si>
  <si>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</si>
  <si>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</si>
  <si>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</si>
  <si>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</si>
  <si>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</si>
  <si>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</si>
  <si>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</si>
  <si>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</si>
  <si>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</si>
  <si>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</si>
  <si>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</si>
  <si>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</si>
  <si>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</si>
  <si>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</si>
  <si>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</si>
  <si>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</si>
  <si>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</si>
  <si>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</si>
  <si>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</si>
  <si>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</si>
  <si>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</si>
  <si>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</si>
  <si>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</si>
  <si>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</si>
  <si>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</si>
  <si>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</si>
  <si>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</si>
  <si>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</si>
  <si>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</si>
  <si>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</si>
  <si>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</si>
  <si>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</si>
  <si>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</si>
  <si>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</si>
  <si>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</si>
  <si>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</si>
  <si>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</si>
  <si>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</si>
  <si>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</si>
  <si>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</si>
  <si>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</si>
  <si>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</si>
  <si>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</si>
  <si>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</si>
  <si>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</si>
  <si>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</si>
  <si>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</si>
  <si>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</si>
  <si>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</si>
  <si>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</si>
  <si>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</si>
  <si>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</si>
  <si>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</si>
  <si>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</si>
  <si>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</si>
  <si>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</si>
  <si>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</si>
  <si>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</si>
  <si>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</si>
  <si>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</si>
  <si>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</si>
  <si>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</si>
  <si>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</si>
  <si>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</si>
  <si>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</si>
  <si>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</si>
  <si>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</si>
  <si>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</si>
  <si>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</si>
  <si>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</si>
  <si>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</si>
  <si>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</si>
  <si>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</si>
  <si>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</si>
  <si>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</si>
  <si>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</si>
  <si>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</si>
  <si>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</si>
  <si>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</si>
  <si>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</si>
  <si>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</si>
  <si>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</si>
  <si>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</si>
  <si>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</si>
  <si>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</si>
  <si>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</si>
  <si>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</si>
  <si>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</si>
  <si>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</si>
  <si>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</si>
  <si>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</si>
  <si>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</si>
  <si>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</si>
  <si>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</si>
  <si>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</si>
  <si>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</si>
  <si>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</si>
  <si>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</si>
  <si>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</si>
  <si>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</si>
  <si>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</si>
  <si>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</si>
  <si>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</si>
  <si>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</si>
  <si>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</si>
  <si>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</si>
  <si>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</si>
  <si>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</si>
  <si>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</si>
  <si>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</si>
  <si>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</si>
  <si>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</si>
  <si>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</si>
  <si>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</si>
  <si>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</si>
  <si>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</si>
  <si>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</si>
  <si>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</si>
  <si>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</si>
  <si>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</si>
  <si>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</si>
  <si>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</si>
  <si>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</si>
  <si>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</si>
  <si>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</si>
  <si>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</si>
  <si>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</si>
  <si>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</si>
  <si>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</si>
  <si>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</si>
  <si>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</si>
  <si>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</si>
  <si>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</si>
  <si>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</si>
  <si>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</si>
  <si>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</si>
  <si>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</si>
  <si>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</si>
  <si>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</si>
  <si>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</si>
  <si>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</si>
  <si>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</si>
  <si>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</si>
  <si>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</si>
  <si>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</si>
  <si>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</si>
  <si>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</si>
  <si>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</si>
  <si>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</si>
  <si>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</si>
  <si>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</si>
  <si>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</si>
  <si>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</si>
  <si>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</si>
  <si>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</si>
  <si>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</si>
  <si>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</si>
  <si>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</si>
  <si>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</si>
  <si>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</si>
  <si>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</si>
  <si>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</si>
  <si>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</si>
  <si>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</si>
  <si>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</si>
  <si>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</si>
  <si>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</si>
  <si>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</si>
  <si>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</si>
  <si>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</si>
  <si>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</si>
  <si>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</si>
  <si>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</si>
  <si>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</si>
  <si>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</si>
  <si>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</si>
  <si>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</si>
  <si>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</si>
  <si>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</si>
  <si>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</si>
  <si>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</si>
  <si>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</si>
  <si>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</si>
  <si>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</si>
  <si>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</si>
  <si>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</si>
  <si>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</si>
  <si>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</si>
  <si>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</si>
  <si>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</si>
  <si>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</si>
  <si>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</si>
  <si>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</si>
  <si>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</si>
  <si>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</si>
  <si>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</si>
  <si>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</si>
  <si>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</si>
  <si>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</si>
  <si>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</si>
  <si>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</si>
  <si>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</si>
  <si>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</si>
  <si>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</si>
  <si>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</si>
  <si>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</si>
  <si>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</si>
  <si>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</si>
  <si>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</si>
  <si>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</si>
  <si>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</si>
  <si>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</si>
  <si>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</si>
  <si>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</si>
  <si>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</si>
  <si>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</si>
  <si>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</si>
  <si>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</si>
  <si>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</si>
  <si>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</si>
  <si>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</si>
  <si>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</si>
  <si>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</si>
  <si>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</si>
  <si>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</si>
  <si>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</si>
  <si>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</si>
  <si>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</si>
  <si>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</si>
  <si>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</si>
  <si>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</si>
  <si>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</si>
  <si>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</si>
  <si>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</si>
  <si>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</si>
  <si>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</si>
  <si>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</si>
  <si>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</si>
  <si>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</si>
  <si>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</si>
  <si>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</si>
  <si>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</si>
  <si>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</si>
  <si>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</si>
  <si>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</si>
  <si>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</si>
  <si>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</si>
  <si>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</si>
  <si>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</si>
  <si>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</si>
  <si>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</si>
  <si>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</si>
  <si>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</si>
  <si>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</si>
  <si>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</si>
  <si>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</si>
  <si>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</si>
  <si>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</si>
  <si>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</si>
  <si>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</si>
  <si>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</si>
  <si>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</si>
  <si>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</si>
  <si>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</si>
  <si>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</si>
  <si>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</si>
  <si>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</si>
  <si>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</si>
  <si>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</si>
  <si>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</si>
  <si>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</si>
  <si>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</si>
  <si>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</si>
  <si>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</si>
  <si>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</si>
  <si>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</si>
  <si>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</si>
  <si>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</si>
  <si>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</si>
  <si>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</si>
  <si>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</si>
  <si>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</si>
  <si>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</si>
  <si>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</si>
  <si>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</si>
  <si>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</si>
  <si>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</si>
  <si>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</si>
  <si>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</si>
  <si>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</si>
  <si>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</si>
  <si>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</si>
  <si>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</si>
  <si>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</si>
  <si>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</si>
  <si>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</si>
  <si>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</si>
  <si>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</si>
  <si>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</si>
  <si>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</si>
  <si>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</si>
  <si>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</si>
  <si>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</si>
  <si>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</si>
  <si>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</si>
  <si>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</si>
  <si>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</si>
  <si>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</si>
  <si>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</si>
  <si>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</si>
  <si>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</si>
  <si>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</si>
  <si>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</si>
  <si>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</si>
  <si>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</si>
  <si>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</si>
  <si>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</si>
  <si>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</si>
  <si>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</si>
  <si>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</si>
  <si>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</si>
  <si>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</si>
  <si>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</si>
  <si>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</si>
  <si>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</si>
  <si>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</si>
  <si>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</si>
  <si>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</si>
  <si>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</si>
  <si>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</si>
  <si>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</si>
  <si>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</si>
  <si>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</si>
  <si>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</si>
  <si>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</si>
  <si>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</si>
  <si>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</si>
  <si>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</si>
  <si>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</si>
  <si>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</si>
  <si>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</si>
  <si>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</si>
  <si>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</si>
  <si>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</si>
  <si>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</si>
  <si>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</si>
  <si>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</si>
  <si>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</si>
  <si>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</si>
  <si>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</si>
  <si>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</si>
  <si>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</si>
  <si>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</si>
  <si>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</si>
  <si>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</si>
  <si>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</si>
  <si>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</si>
  <si>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</si>
  <si>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</si>
  <si>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</si>
  <si>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</si>
  <si>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</si>
  <si>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</si>
  <si>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</si>
  <si>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</si>
  <si>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</si>
  <si>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</si>
  <si>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</si>
  <si>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</si>
  <si>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</si>
  <si>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</si>
  <si>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</si>
  <si>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</si>
  <si>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</si>
  <si>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</si>
  <si>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</si>
  <si>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</si>
  <si>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</si>
  <si>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</si>
  <si>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</si>
  <si>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</si>
  <si>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</si>
  <si>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</si>
  <si>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</si>
  <si>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</si>
  <si>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</si>
  <si>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</si>
  <si>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</si>
  <si>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</si>
  <si>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</si>
  <si>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</si>
  <si>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</si>
  <si>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</si>
  <si>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</si>
  <si>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</si>
  <si>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</si>
  <si>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</si>
  <si>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</si>
  <si>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</si>
  <si>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</si>
  <si>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</si>
  <si>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</si>
  <si>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</si>
  <si>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</si>
  <si>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</si>
  <si>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</si>
  <si>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</si>
  <si>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</si>
  <si>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</si>
  <si>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</si>
  <si>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</si>
  <si>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</si>
  <si>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</si>
  <si>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</si>
  <si>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</si>
  <si>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</si>
  <si>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</si>
  <si>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</si>
  <si>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</si>
  <si>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</si>
  <si>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</si>
  <si>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</si>
  <si>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</si>
  <si>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</si>
  <si>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</si>
  <si>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</si>
  <si>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</si>
  <si>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</si>
  <si>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</si>
  <si>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</si>
  <si>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</si>
  <si>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</si>
  <si>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</si>
  <si>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</si>
  <si>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</si>
  <si>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</si>
  <si>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</si>
  <si>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</si>
  <si>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</si>
  <si>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</si>
  <si>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</si>
  <si>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</si>
  <si>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</si>
  <si>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</si>
  <si>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</si>
  <si>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</si>
  <si>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</si>
  <si>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</si>
  <si>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</si>
  <si>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</si>
  <si>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</si>
  <si>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</si>
  <si>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</si>
  <si>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</si>
  <si>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</si>
  <si>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</si>
  <si>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</si>
  <si>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</si>
  <si>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</si>
  <si>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</si>
  <si>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</si>
  <si>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</si>
  <si>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</si>
  <si>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</si>
  <si>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</si>
  <si>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</si>
  <si>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</si>
  <si>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</si>
  <si>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</si>
  <si>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</si>
  <si>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</si>
  <si>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</si>
  <si>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</si>
  <si>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</si>
  <si>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</si>
  <si>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</si>
  <si>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</si>
  <si>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</si>
  <si>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</si>
  <si>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</si>
  <si>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</si>
  <si>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</si>
  <si>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</si>
  <si>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</si>
  <si>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</si>
  <si>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</si>
  <si>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</si>
  <si>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</si>
  <si>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</si>
  <si>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</si>
  <si>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</si>
  <si>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</si>
  <si>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</si>
  <si>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</si>
  <si>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</si>
  <si>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</si>
  <si>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</si>
  <si>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</si>
  <si>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</si>
  <si>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</si>
  <si>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</si>
  <si>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</si>
  <si>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</si>
  <si>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</si>
  <si>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</si>
  <si>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</si>
  <si>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</si>
  <si>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</si>
  <si>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</si>
  <si>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</si>
  <si>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</si>
  <si>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</si>
  <si>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</si>
  <si>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</si>
  <si>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</si>
  <si>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</si>
  <si>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</si>
  <si>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</si>
  <si>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</si>
  <si>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</si>
  <si>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</si>
  <si>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</si>
  <si>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</si>
  <si>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</si>
  <si>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</si>
  <si>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</si>
  <si>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</si>
  <si>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</si>
  <si>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</si>
  <si>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</si>
  <si>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</si>
  <si>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</si>
  <si>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</si>
  <si>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</si>
  <si>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</si>
  <si>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</si>
  <si>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</si>
  <si>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</si>
  <si>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</si>
  <si>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</si>
  <si>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</si>
  <si>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</si>
  <si>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</si>
  <si>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</si>
  <si>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</si>
  <si>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</si>
  <si>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</si>
  <si>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</si>
  <si>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</si>
  <si>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</si>
  <si>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</si>
  <si>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</si>
  <si>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</si>
  <si>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</si>
  <si>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</si>
  <si>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</si>
  <si>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</si>
  <si>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</si>
  <si>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</si>
  <si>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</si>
  <si>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</si>
  <si>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</si>
  <si>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</si>
  <si>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</si>
  <si>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</si>
  <si>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</si>
  <si>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</si>
  <si>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</si>
  <si>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</si>
  <si>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</si>
  <si>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</si>
  <si>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</si>
  <si>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</si>
  <si>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</si>
  <si>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</si>
  <si>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</si>
  <si>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</si>
  <si>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</si>
  <si>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</si>
  <si>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</si>
  <si>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</si>
  <si>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</si>
  <si>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</si>
  <si>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</si>
  <si>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</si>
  <si>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</si>
  <si>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</si>
  <si>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</si>
  <si>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</si>
  <si>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</si>
  <si>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</si>
  <si>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</si>
  <si>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</si>
  <si>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</si>
  <si>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</si>
  <si>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</si>
  <si>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</si>
  <si>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</si>
  <si>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</si>
  <si>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</si>
  <si>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</si>
  <si>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</si>
  <si>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</si>
  <si>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</si>
  <si>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</si>
  <si>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</si>
  <si>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</si>
  <si>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</si>
  <si>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</si>
  <si>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</si>
  <si>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</si>
  <si>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</si>
  <si>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</si>
  <si>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</si>
  <si>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</si>
  <si>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</si>
  <si>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</si>
  <si>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</si>
  <si>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</si>
  <si>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</si>
  <si>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</si>
  <si>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</si>
  <si>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</si>
  <si>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</si>
  <si>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</si>
  <si>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</si>
  <si>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</si>
  <si>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</si>
  <si>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</si>
  <si>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</si>
  <si>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</si>
  <si>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</si>
  <si>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</si>
  <si>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</si>
  <si>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</si>
  <si>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</si>
  <si>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</si>
  <si>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</si>
  <si>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</si>
  <si>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</si>
  <si>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</si>
  <si>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</si>
  <si>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</si>
  <si>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</si>
  <si>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</si>
  <si>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</si>
  <si>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</si>
  <si>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</si>
  <si>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</si>
  <si>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</si>
  <si>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</si>
  <si>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</si>
  <si>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</si>
  <si>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</si>
  <si>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</si>
  <si>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</si>
  <si>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</si>
  <si>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</si>
  <si>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</si>
  <si>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</si>
  <si>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</si>
  <si>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</si>
  <si>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</si>
  <si>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</si>
  <si>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</si>
  <si>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</si>
  <si>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</si>
  <si>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</si>
  <si>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</si>
  <si>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</si>
  <si>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</si>
  <si>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</si>
  <si>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</si>
  <si>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</si>
  <si>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</si>
  <si>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</si>
  <si>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</si>
  <si>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</si>
  <si>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</si>
  <si>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</si>
  <si>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</si>
  <si>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</si>
  <si>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</si>
  <si>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</si>
  <si>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</si>
  <si>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</si>
  <si>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</si>
  <si>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</si>
  <si>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</si>
  <si>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</si>
  <si>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</si>
  <si>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</si>
  <si>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</si>
  <si>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</si>
  <si>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</si>
  <si>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</si>
  <si>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</si>
  <si>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</si>
  <si>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</si>
  <si>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</si>
  <si>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</si>
  <si>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</si>
  <si>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</si>
  <si>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</si>
  <si>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</si>
  <si>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</si>
  <si>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</si>
  <si>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</si>
  <si>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</si>
  <si>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</si>
  <si>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</si>
  <si>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</si>
  <si>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</si>
  <si>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</si>
  <si>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</si>
  <si>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</si>
  <si>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</si>
  <si>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</si>
  <si>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</si>
  <si>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</si>
  <si>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</si>
  <si>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</si>
  <si>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</si>
  <si>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</si>
  <si>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</si>
  <si>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</si>
  <si>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</si>
  <si>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</si>
  <si>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</si>
  <si>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</si>
  <si>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</si>
  <si>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</si>
  <si>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</si>
  <si>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</si>
  <si>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</si>
  <si>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</si>
  <si>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</si>
  <si>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</si>
  <si>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</si>
  <si>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</si>
  <si>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</si>
  <si>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</si>
  <si>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</si>
  <si>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</si>
  <si>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</si>
  <si>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</si>
  <si>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</si>
  <si>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</si>
  <si>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</si>
  <si>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</si>
  <si>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</si>
  <si>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</si>
  <si>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</si>
  <si>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</si>
  <si>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</si>
  <si>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</si>
  <si>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</si>
  <si>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</si>
  <si>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</si>
  <si>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</si>
  <si>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</si>
  <si>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</si>
  <si>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</si>
  <si>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</si>
  <si>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</si>
  <si>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</si>
  <si>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</si>
  <si>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</si>
  <si>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</si>
  <si>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</si>
  <si>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</si>
  <si>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</si>
  <si>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</si>
  <si>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</si>
  <si>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</si>
  <si>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</si>
  <si>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</si>
  <si>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</si>
  <si>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</si>
  <si>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</si>
  <si>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</si>
  <si>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</si>
  <si>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</si>
  <si>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</si>
  <si>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</si>
  <si>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</si>
  <si>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</si>
  <si>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</si>
  <si>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</si>
  <si>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</si>
  <si>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</si>
  <si>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</si>
  <si>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</si>
  <si>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</si>
  <si>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</si>
  <si>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</si>
  <si>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</si>
  <si>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</si>
  <si>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</si>
  <si>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</si>
  <si>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</si>
  <si>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</si>
  <si>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</si>
  <si>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</si>
  <si>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</si>
  <si>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</si>
  <si>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</si>
  <si>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</si>
  <si>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</si>
  <si>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</si>
  <si>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</si>
  <si>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</si>
  <si>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</si>
  <si>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</si>
  <si>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</si>
  <si>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</si>
  <si>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</si>
  <si>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</si>
  <si>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</si>
  <si>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</si>
  <si>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</si>
  <si>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</si>
  <si>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</si>
  <si>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</si>
  <si>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</si>
  <si>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</si>
  <si>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</si>
  <si>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</si>
  <si>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</si>
  <si>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</si>
  <si>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</si>
  <si>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</si>
  <si>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</si>
  <si>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</si>
  <si>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</si>
  <si>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</si>
  <si>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</si>
  <si>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</si>
  <si>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</si>
  <si>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</si>
  <si>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</si>
  <si>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</si>
  <si>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</si>
  <si>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</si>
  <si>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</si>
  <si>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</si>
  <si>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</si>
  <si>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</si>
  <si>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</si>
  <si>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</si>
  <si>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</si>
  <si>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</si>
  <si>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</si>
  <si>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</si>
  <si>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</si>
  <si>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</si>
  <si>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</si>
  <si>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</si>
  <si>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</si>
  <si>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</si>
  <si>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</si>
  <si>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</si>
  <si>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</si>
  <si>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</si>
  <si>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</si>
  <si>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</si>
  <si>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</si>
  <si>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</si>
  <si>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</si>
  <si>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</si>
  <si>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</si>
  <si>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</si>
  <si>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</si>
  <si>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</si>
  <si>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</si>
  <si>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</si>
  <si>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</si>
  <si>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</si>
  <si>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</si>
  <si>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</si>
  <si>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</si>
  <si>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</si>
  <si>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</si>
  <si>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</si>
  <si>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</si>
  <si>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</si>
  <si>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</si>
  <si>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</si>
  <si>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</si>
  <si>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</si>
  <si>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</si>
  <si>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</si>
  <si>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</si>
  <si>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</si>
  <si>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</si>
  <si>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</si>
  <si>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</si>
  <si>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</si>
  <si>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</si>
  <si>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</si>
  <si>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</si>
  <si>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</si>
  <si>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</si>
  <si>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</si>
  <si>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</si>
  <si>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</si>
  <si>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</si>
  <si>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</si>
  <si>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</si>
  <si>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</si>
  <si>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</si>
  <si>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</si>
  <si>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</si>
  <si>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</si>
  <si>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</si>
  <si>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</si>
  <si>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</si>
  <si>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</si>
  <si>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</si>
  <si>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</si>
  <si>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</si>
  <si>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</si>
  <si>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</si>
  <si>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</si>
  <si>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</si>
  <si>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</si>
  <si>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</si>
  <si>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</si>
  <si>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</si>
  <si>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</si>
  <si>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</si>
  <si>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</si>
  <si>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</si>
  <si>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</si>
  <si>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</si>
  <si>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</si>
  <si>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</si>
  <si>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</si>
  <si>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</si>
  <si>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</si>
  <si>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</si>
  <si>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</si>
  <si>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</si>
  <si>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</si>
  <si>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</si>
  <si>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</si>
  <si>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</si>
  <si>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</si>
  <si>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</si>
  <si>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</si>
  <si>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</si>
  <si>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</si>
  <si>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</si>
  <si>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</si>
  <si>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</si>
  <si>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</si>
  <si>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</si>
  <si>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</si>
  <si>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</si>
  <si>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</si>
  <si>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</si>
  <si>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</si>
  <si>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</si>
  <si>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</si>
  <si>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</si>
  <si>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</si>
  <si>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</si>
  <si>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</si>
  <si>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</si>
  <si>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</si>
  <si>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</si>
  <si>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</si>
  <si>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</si>
  <si>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</si>
  <si>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</si>
  <si>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</si>
  <si>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</si>
  <si>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</si>
  <si>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</si>
  <si>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</si>
  <si>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</si>
  <si>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</si>
  <si>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</si>
  <si>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</si>
  <si>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</si>
  <si>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</si>
  <si>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</si>
  <si>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</si>
  <si>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</si>
  <si>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</si>
  <si>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</si>
  <si>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</si>
  <si>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</si>
  <si>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</si>
  <si>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</si>
  <si>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</si>
  <si>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</si>
  <si>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</si>
  <si>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</si>
  <si>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</si>
  <si>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</si>
  <si>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</si>
  <si>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</si>
  <si>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</si>
  <si>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</si>
  <si>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</si>
  <si>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</si>
  <si>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</si>
  <si>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</si>
  <si>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</si>
  <si>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</si>
  <si>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</si>
  <si>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</si>
  <si>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</si>
  <si>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</si>
  <si>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</si>
  <si>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</si>
  <si>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</si>
  <si>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</si>
  <si>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</si>
  <si>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</si>
  <si>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</si>
  <si>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</si>
  <si>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</si>
  <si>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</si>
  <si>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</si>
  <si>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</si>
  <si>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</si>
  <si>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</si>
  <si>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</si>
  <si>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</si>
  <si>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</si>
  <si>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</si>
  <si>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</si>
  <si>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</si>
  <si>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</si>
  <si>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</si>
  <si>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</si>
  <si>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</si>
  <si>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</si>
  <si>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</si>
  <si>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</si>
  <si>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</si>
  <si>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</si>
  <si>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</si>
  <si>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</si>
  <si>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</si>
  <si>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</si>
  <si>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</si>
  <si>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</si>
  <si>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</si>
  <si>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</si>
  <si>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</si>
  <si>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</si>
  <si>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</si>
  <si>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</si>
  <si>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</si>
  <si>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</si>
  <si>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</si>
  <si>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</si>
  <si>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</si>
  <si>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</si>
  <si>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</si>
  <si>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</si>
  <si>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</si>
  <si>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</si>
  <si>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</si>
  <si>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</si>
  <si>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</si>
  <si>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</si>
  <si>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</si>
  <si>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</si>
  <si>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</si>
  <si>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</si>
  <si>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</si>
  <si>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</si>
  <si>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</si>
  <si>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</si>
  <si>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</si>
  <si>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</si>
  <si>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</si>
  <si>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</si>
  <si>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</si>
  <si>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</si>
  <si>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</si>
  <si>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</si>
  <si>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</si>
  <si>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</si>
  <si>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</si>
  <si>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</si>
  <si>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</si>
  <si>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</si>
  <si>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</si>
  <si>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</si>
  <si>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</si>
  <si>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</si>
  <si>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</si>
  <si>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</si>
  <si>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</si>
  <si>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</si>
  <si>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</si>
  <si>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</si>
  <si>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</si>
  <si>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</si>
  <si>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</si>
  <si>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</si>
  <si>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</si>
  <si>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</si>
  <si>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</si>
  <si>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</si>
  <si>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</si>
  <si>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</si>
  <si>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</si>
  <si>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</si>
  <si>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</si>
  <si>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</si>
  <si>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</si>
  <si>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</si>
  <si>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</si>
  <si>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</si>
  <si>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</si>
  <si>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</si>
  <si>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</si>
  <si>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</si>
  <si>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</si>
  <si>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</si>
  <si>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</si>
  <si>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</si>
  <si>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</si>
  <si>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</si>
  <si>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</si>
  <si>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</si>
  <si>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</si>
  <si>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</si>
  <si>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</si>
  <si>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</si>
  <si>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</si>
  <si>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</si>
  <si>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</si>
  <si>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</si>
  <si>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</si>
  <si>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</si>
  <si>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</si>
  <si>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</si>
  <si>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</si>
  <si>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</si>
  <si>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</si>
  <si>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</si>
  <si>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</si>
  <si>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</si>
  <si>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</si>
  <si>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</si>
  <si>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</si>
  <si>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</si>
  <si>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</si>
  <si>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</si>
  <si>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</si>
  <si>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</si>
  <si>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</si>
  <si>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</si>
  <si>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</si>
  <si>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</si>
  <si>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</si>
  <si>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</si>
  <si>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</si>
  <si>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</si>
  <si>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</si>
  <si>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</si>
  <si>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</si>
  <si>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</si>
  <si>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</si>
  <si>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</si>
  <si>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</si>
  <si>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</si>
  <si>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</si>
  <si>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</si>
  <si>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</si>
  <si>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</si>
  <si>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</si>
  <si>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</si>
  <si>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</si>
  <si>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</si>
  <si>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</si>
  <si>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</si>
  <si>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</si>
  <si>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</si>
  <si>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</si>
  <si>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</si>
  <si>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</si>
  <si>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</si>
  <si>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</si>
  <si>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</si>
  <si>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</si>
  <si>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</si>
  <si>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</si>
  <si>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</si>
  <si>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</si>
  <si>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</si>
  <si>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</si>
  <si>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</si>
  <si>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</si>
  <si>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</si>
  <si>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</si>
  <si>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</si>
  <si>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</si>
  <si>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</si>
  <si>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</si>
  <si>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</si>
  <si>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</si>
  <si>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</si>
  <si>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</si>
  <si>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</si>
  <si>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</si>
  <si>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</si>
  <si>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</si>
  <si>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</si>
  <si>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</si>
  <si>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</si>
  <si>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</si>
  <si>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</si>
  <si>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</si>
  <si>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</si>
  <si>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</si>
  <si>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</si>
  <si>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</si>
  <si>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</si>
  <si>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</si>
  <si>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</si>
  <si>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</si>
  <si>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</si>
  <si>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</si>
  <si>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</si>
  <si>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</si>
  <si>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</si>
  <si>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</si>
  <si>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</si>
  <si>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</si>
  <si>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</si>
  <si>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</si>
  <si>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</si>
  <si>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</si>
  <si>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</si>
  <si>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</si>
  <si>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</si>
  <si>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</si>
  <si>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</si>
  <si>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</si>
  <si>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</si>
  <si>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</si>
  <si>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</si>
  <si>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</si>
  <si>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</si>
  <si>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</si>
  <si>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</si>
  <si>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</si>
  <si>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</si>
  <si>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</si>
  <si>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</si>
  <si>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</si>
  <si>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</si>
  <si>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</si>
  <si>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</si>
  <si>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</si>
  <si>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</si>
  <si>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</si>
  <si>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</si>
  <si>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</si>
  <si>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</si>
  <si>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</si>
  <si>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</si>
  <si>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</si>
  <si>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</si>
  <si>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</si>
  <si>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</si>
  <si>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</si>
  <si>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</si>
  <si>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</si>
  <si>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</si>
  <si>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</si>
  <si>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</si>
  <si>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</si>
  <si>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</si>
  <si>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</si>
  <si>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</si>
  <si>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</si>
  <si>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</si>
  <si>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</si>
  <si>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</si>
  <si>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</si>
  <si>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</si>
  <si>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</si>
  <si>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</si>
  <si>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</si>
  <si>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</si>
  <si>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</si>
  <si>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</si>
  <si>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</si>
  <si>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</si>
  <si>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</si>
  <si>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</si>
  <si>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</si>
  <si>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</si>
  <si>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</si>
  <si>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</si>
  <si>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</si>
  <si>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</si>
  <si>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</si>
  <si>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</si>
  <si>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</si>
  <si>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</si>
  <si>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</si>
  <si>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</si>
  <si>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</si>
  <si>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</si>
  <si>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</si>
  <si>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</si>
  <si>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</si>
  <si>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</si>
  <si>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</si>
  <si>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</si>
  <si>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</si>
  <si>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</si>
  <si>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</si>
  <si>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</si>
  <si>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</si>
  <si>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</si>
  <si>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</si>
  <si>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</si>
  <si>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</si>
  <si>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</si>
  <si>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</si>
  <si>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</si>
  <si>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</si>
  <si>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</si>
  <si>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</si>
  <si>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</si>
  <si>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</si>
  <si>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</si>
  <si>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</si>
  <si>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</si>
  <si>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</si>
  <si>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</si>
  <si>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</si>
  <si>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</si>
  <si>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</si>
  <si>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</si>
  <si>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</si>
  <si>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</si>
  <si>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</si>
  <si>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</si>
  <si>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</si>
  <si>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</si>
  <si>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</si>
  <si>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</si>
  <si>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</si>
  <si>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</si>
  <si>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</si>
  <si>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</si>
  <si>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</si>
  <si>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</si>
  <si>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</si>
  <si>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</si>
  <si>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</si>
  <si>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</si>
  <si>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</si>
  <si>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</si>
  <si>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</si>
  <si>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</si>
  <si>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</si>
  <si>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</si>
  <si>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</si>
  <si>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</si>
  <si>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</si>
  <si>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</si>
  <si>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</si>
  <si>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</si>
  <si>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</si>
  <si>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</si>
  <si>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</si>
  <si>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</si>
  <si>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</si>
  <si>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</si>
  <si>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</si>
  <si>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</si>
  <si>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</si>
  <si>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</si>
  <si>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</si>
  <si>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</si>
  <si>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</si>
  <si>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</si>
  <si>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</si>
  <si>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</si>
  <si>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</si>
  <si>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</si>
  <si>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</si>
  <si>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</si>
  <si>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</si>
  <si>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</si>
  <si>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</si>
  <si>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</si>
  <si>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</si>
  <si>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</si>
  <si>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</si>
  <si>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</si>
  <si>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</si>
  <si>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</si>
  <si>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</si>
  <si>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</si>
  <si>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</si>
  <si>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</si>
  <si>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</si>
  <si>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</si>
  <si>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</si>
  <si>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</si>
  <si>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</si>
  <si>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</si>
  <si>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</si>
  <si>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</si>
  <si>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</si>
  <si>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</si>
  <si>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</si>
  <si>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</si>
  <si>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</si>
  <si>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</si>
  <si>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</si>
  <si>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</si>
  <si>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</si>
  <si>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</si>
  <si>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</si>
  <si>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</si>
  <si>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</si>
  <si>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</si>
  <si>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</si>
  <si>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</si>
  <si>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</si>
  <si>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</si>
  <si>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</si>
  <si>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</si>
  <si>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</si>
  <si>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</si>
  <si>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</si>
  <si>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</si>
  <si>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</si>
  <si>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</si>
  <si>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</si>
  <si>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</si>
  <si>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</si>
  <si>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</si>
  <si>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</si>
  <si>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</si>
  <si>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</si>
  <si>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</si>
  <si>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</si>
  <si>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</si>
  <si>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</si>
  <si>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</si>
  <si>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</si>
  <si>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</si>
  <si>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</si>
  <si>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</si>
  <si>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</si>
  <si>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</si>
  <si>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</si>
  <si>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</si>
  <si>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</si>
  <si>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</si>
  <si>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</si>
  <si>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</si>
  <si>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</si>
  <si>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</si>
  <si>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</si>
  <si>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</si>
  <si>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</si>
  <si>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</si>
  <si>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</si>
  <si>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</si>
  <si>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</si>
  <si>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</si>
  <si>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</si>
  <si>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</si>
  <si>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</si>
  <si>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</si>
  <si>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</si>
  <si>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</si>
  <si>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</si>
  <si>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</si>
  <si>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</si>
  <si>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</si>
  <si>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</si>
  <si>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</si>
  <si>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</si>
  <si>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</si>
  <si>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</si>
  <si>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</si>
  <si>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</si>
  <si>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</si>
  <si>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</si>
  <si>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</si>
  <si>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</si>
  <si>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</si>
  <si>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</si>
  <si>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</si>
  <si>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</si>
  <si>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</si>
  <si>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</si>
  <si>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</si>
  <si>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</si>
  <si>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</si>
  <si>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</si>
  <si>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</si>
  <si>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</si>
  <si>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</si>
  <si>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</si>
  <si>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</si>
  <si>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</si>
  <si>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</si>
  <si>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</si>
  <si>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</si>
  <si>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</si>
  <si>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</si>
  <si>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</si>
  <si>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</si>
  <si>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</si>
  <si>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</si>
  <si>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</si>
  <si>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</si>
  <si>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</si>
  <si>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</si>
  <si>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</si>
  <si>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</si>
  <si>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</si>
  <si>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</si>
  <si>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</si>
  <si>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</si>
  <si>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</si>
  <si>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</si>
  <si>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</si>
  <si>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</si>
  <si>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</si>
  <si>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</si>
  <si>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</si>
  <si>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</si>
  <si>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</si>
  <si>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</si>
  <si>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</si>
  <si>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</si>
  <si>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</si>
  <si>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</si>
  <si>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</si>
  <si>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</si>
  <si>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</si>
  <si>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</si>
  <si>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</si>
  <si>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</si>
  <si>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</si>
  <si>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</si>
  <si>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</si>
  <si>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</si>
  <si>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</si>
  <si>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</si>
  <si>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</si>
  <si>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</si>
  <si>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</si>
  <si>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</si>
  <si>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</si>
  <si>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</si>
  <si>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</si>
  <si>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</si>
  <si>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</si>
  <si>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</si>
  <si>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</si>
  <si>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</si>
  <si>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</si>
  <si>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</si>
  <si>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</si>
  <si>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</si>
  <si>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</si>
  <si>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</si>
  <si>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</si>
  <si>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</si>
  <si>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</si>
  <si>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</si>
  <si>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</si>
  <si>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</si>
  <si>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</si>
  <si>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</si>
  <si>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</si>
  <si>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</si>
  <si>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</si>
  <si>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</si>
  <si>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</si>
  <si>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</si>
  <si>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</si>
  <si>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</si>
  <si>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</si>
  <si>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</si>
  <si>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</si>
  <si>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</si>
  <si>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</si>
  <si>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</si>
  <si>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</si>
  <si>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</si>
  <si>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</si>
  <si>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</si>
  <si>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</si>
  <si>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</si>
  <si>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</si>
  <si>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</si>
  <si>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</si>
  <si>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</si>
  <si>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</si>
  <si>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</si>
  <si>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</si>
  <si>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</si>
  <si>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</si>
  <si>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</si>
  <si>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</si>
  <si>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</si>
  <si>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</si>
  <si>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</si>
  <si>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</si>
  <si>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</si>
  <si>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</si>
  <si>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</si>
  <si>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</si>
  <si>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</si>
  <si>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</si>
  <si>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</si>
  <si>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</si>
  <si>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</si>
  <si>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</si>
  <si>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</si>
  <si>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</si>
  <si>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</si>
  <si>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</si>
  <si>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</si>
  <si>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</si>
  <si>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</si>
  <si>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</si>
  <si>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</si>
  <si>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</si>
  <si>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</si>
  <si>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</si>
  <si>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</si>
  <si>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</si>
  <si>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</si>
  <si>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</si>
  <si>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</si>
  <si>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</si>
  <si>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</si>
  <si>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</si>
  <si>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</si>
  <si>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</si>
  <si>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</si>
  <si>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</si>
  <si>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</si>
  <si>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</si>
  <si>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</si>
  <si>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</si>
  <si>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</si>
  <si>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</si>
  <si>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</si>
  <si>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</si>
  <si>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</si>
  <si>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</si>
  <si>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</si>
  <si>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</si>
  <si>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</si>
  <si>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</si>
  <si>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</si>
  <si>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</si>
  <si>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</si>
  <si>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</si>
  <si>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</si>
  <si>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</si>
  <si>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</si>
  <si>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</si>
  <si>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</si>
  <si>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</si>
  <si>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</si>
  <si>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</si>
  <si>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</si>
  <si>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</si>
  <si>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</si>
  <si>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</si>
  <si>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</si>
  <si>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</si>
  <si>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</si>
  <si>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</si>
  <si>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</si>
  <si>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</si>
  <si>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</si>
  <si>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</si>
  <si>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</si>
  <si>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</si>
  <si>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</si>
  <si>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</si>
  <si>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</si>
  <si>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</si>
  <si>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</si>
  <si>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</si>
  <si>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</si>
  <si>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</si>
  <si>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</si>
  <si>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</si>
  <si>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</si>
  <si>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</si>
  <si>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</si>
  <si>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</si>
  <si>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</si>
  <si>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</si>
  <si>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</si>
  <si>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</si>
  <si>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</si>
  <si>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</si>
  <si>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</si>
  <si>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</si>
  <si>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</si>
  <si>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</si>
  <si>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</si>
  <si>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</si>
  <si>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</si>
  <si>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</si>
  <si>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</si>
  <si>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</si>
  <si>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</si>
  <si>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</si>
  <si>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</si>
  <si>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</si>
  <si>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</si>
  <si>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</si>
  <si>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</si>
  <si>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</si>
  <si>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</si>
  <si>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</si>
  <si>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</si>
  <si>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</si>
  <si>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</si>
  <si>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</si>
  <si>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</si>
  <si>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</si>
  <si>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</si>
  <si>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</si>
  <si>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</si>
  <si>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</si>
  <si>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</si>
  <si>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</si>
  <si>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</si>
  <si>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</si>
  <si>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</si>
  <si>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</si>
  <si>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</si>
  <si>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</si>
  <si>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</si>
  <si>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</si>
  <si>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</si>
  <si>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</si>
  <si>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</si>
  <si>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</si>
  <si>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</si>
  <si>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</si>
  <si>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</si>
  <si>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</si>
  <si>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</si>
  <si>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</si>
  <si>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</si>
  <si>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</si>
  <si>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</si>
  <si>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</si>
  <si>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</si>
  <si>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</si>
  <si>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</si>
  <si>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</si>
  <si>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</si>
  <si>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</si>
  <si>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</si>
  <si>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</si>
  <si>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</si>
  <si>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</si>
  <si>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</si>
  <si>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</si>
  <si>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</si>
  <si>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</si>
  <si>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</si>
  <si>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</si>
  <si>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</si>
  <si>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</si>
  <si>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</si>
  <si>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</si>
  <si>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</si>
  <si>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</si>
  <si>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</si>
  <si>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</si>
  <si>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</si>
  <si>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</si>
  <si>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</si>
  <si>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</si>
  <si>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</si>
  <si>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</si>
  <si>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</si>
  <si>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</si>
  <si>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</si>
  <si>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</si>
  <si>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</si>
  <si>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</si>
  <si>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</si>
  <si>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</si>
  <si>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</si>
  <si>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</si>
  <si>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</si>
  <si>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</si>
  <si>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</si>
  <si>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</si>
  <si>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</si>
  <si>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</si>
  <si>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</si>
  <si>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</si>
  <si>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</si>
  <si>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</si>
  <si>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</si>
  <si>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</si>
  <si>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</si>
  <si>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</si>
  <si>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</si>
  <si>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</si>
  <si>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</si>
  <si>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</si>
  <si>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</si>
  <si>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</si>
  <si>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</si>
  <si>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</si>
  <si>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</si>
  <si>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</si>
  <si>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</si>
  <si>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</si>
  <si>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</si>
  <si>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</si>
  <si>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</si>
  <si>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</si>
  <si>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</si>
  <si>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</si>
  <si>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</si>
  <si>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</si>
  <si>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</si>
  <si>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</si>
  <si>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</si>
  <si>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</si>
  <si>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</si>
  <si>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</si>
  <si>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</si>
  <si>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</si>
  <si>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</si>
  <si>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</si>
  <si>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</si>
  <si>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</si>
  <si>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</si>
  <si>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</si>
  <si>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</si>
  <si>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</si>
  <si>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</si>
  <si>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</si>
  <si>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</si>
  <si>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</si>
  <si>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</si>
  <si>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</si>
  <si>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</si>
  <si>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</si>
  <si>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</si>
  <si>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</si>
  <si>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</si>
  <si>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</si>
  <si>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</si>
  <si>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</si>
  <si>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</si>
  <si>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</si>
  <si>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</si>
  <si>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</si>
  <si>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</si>
  <si>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</si>
  <si>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</si>
  <si>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</si>
  <si>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</si>
  <si>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</si>
  <si>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</si>
  <si>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</si>
  <si>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</si>
  <si>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</si>
  <si>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</si>
  <si>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</si>
  <si>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</si>
  <si>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</si>
  <si>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</si>
  <si>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</si>
  <si>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</si>
  <si>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</si>
  <si>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</si>
  <si>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</si>
  <si>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</si>
  <si>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</si>
  <si>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</si>
  <si>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</si>
  <si>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</si>
  <si>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</si>
  <si>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</si>
  <si>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</si>
  <si>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</si>
  <si>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</si>
  <si>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</si>
  <si>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</si>
  <si>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</si>
  <si>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</si>
  <si>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</si>
  <si>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</si>
  <si>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</si>
  <si>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</si>
  <si>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</si>
  <si>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</si>
  <si>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</si>
  <si>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</si>
  <si>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</si>
  <si>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</si>
  <si>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</si>
  <si>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</si>
  <si>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</si>
  <si>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</si>
  <si>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</si>
  <si>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</si>
  <si>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</si>
  <si>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</si>
  <si>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</si>
  <si>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</si>
  <si>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</si>
  <si>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</si>
  <si>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</si>
  <si>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</si>
  <si>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</si>
  <si>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</si>
  <si>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</si>
  <si>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</si>
  <si>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</si>
  <si>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</si>
  <si>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</si>
  <si>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</si>
  <si>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</si>
  <si>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</si>
  <si>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</si>
  <si>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</si>
  <si>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</si>
  <si>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</si>
  <si>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</si>
  <si>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</si>
  <si>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</si>
  <si>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</si>
  <si>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</si>
  <si>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</si>
  <si>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</si>
  <si>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</si>
  <si>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</si>
  <si>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</si>
  <si>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</si>
  <si>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</si>
  <si>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</si>
  <si>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</si>
  <si>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</si>
  <si>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</si>
  <si>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</si>
  <si>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</si>
  <si>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</si>
  <si>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</si>
  <si>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</si>
  <si>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</si>
  <si>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</si>
  <si>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</si>
  <si>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</si>
  <si>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</si>
  <si>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</si>
  <si>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</si>
  <si>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</si>
  <si>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</si>
  <si>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</si>
  <si>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</si>
  <si>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</si>
  <si>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</si>
  <si>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</si>
  <si>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</si>
  <si>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</si>
  <si>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</si>
  <si>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</si>
  <si>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</si>
  <si>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</si>
  <si>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</si>
  <si>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</si>
  <si>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</si>
  <si>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</si>
  <si>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</si>
  <si>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</si>
  <si>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</si>
  <si>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</si>
  <si>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</si>
  <si>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</si>
  <si>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</si>
  <si>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</si>
  <si>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</si>
  <si>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</si>
  <si>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</si>
  <si>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</si>
  <si>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</si>
  <si>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</si>
  <si>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</si>
  <si>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</si>
  <si>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</si>
  <si>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</si>
  <si>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</si>
  <si>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</si>
  <si>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</si>
  <si>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</si>
  <si>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</si>
  <si>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</si>
  <si>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</si>
  <si>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</si>
  <si>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</si>
  <si>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</si>
  <si>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</si>
  <si>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</si>
  <si>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</si>
  <si>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</si>
  <si>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</si>
  <si>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</si>
  <si>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</si>
  <si>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</si>
  <si>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</si>
  <si>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</si>
  <si>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</si>
  <si>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</si>
  <si>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</si>
  <si>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</si>
  <si>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</si>
  <si>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</si>
  <si>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</si>
  <si>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</si>
  <si>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</si>
  <si>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</si>
  <si>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</si>
  <si>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</si>
  <si>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</si>
  <si>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</si>
  <si>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</si>
  <si>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</si>
  <si>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</si>
  <si>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</si>
  <si>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</si>
  <si>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</si>
  <si>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</si>
  <si>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</si>
  <si>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</si>
  <si>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</si>
  <si>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</si>
  <si>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</si>
  <si>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</si>
  <si>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</si>
  <si>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</si>
  <si>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</si>
  <si>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</si>
  <si>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</si>
  <si>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</si>
  <si>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</si>
  <si>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</si>
  <si>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</si>
  <si>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</si>
  <si>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</si>
  <si>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</si>
  <si>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</si>
  <si>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</si>
  <si>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</si>
  <si>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</si>
  <si>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</si>
  <si>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</si>
  <si>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</si>
  <si>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</si>
  <si>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</si>
  <si>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</si>
  <si>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</si>
  <si>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</si>
  <si>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</si>
  <si>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</si>
  <si>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</si>
  <si>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</si>
  <si>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</si>
  <si>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</si>
  <si>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</si>
  <si>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</si>
  <si>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</si>
  <si>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</si>
  <si>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</si>
  <si>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</si>
  <si>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</si>
  <si>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</si>
  <si>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</si>
  <si>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</si>
  <si>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</si>
  <si>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</si>
  <si>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</si>
  <si>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</si>
  <si>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</si>
  <si>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</si>
  <si>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</si>
  <si>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</si>
  <si>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</si>
  <si>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</si>
  <si>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</si>
  <si>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</si>
  <si>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</si>
  <si>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</si>
  <si>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</si>
  <si>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</si>
  <si>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</si>
  <si>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</si>
  <si>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</si>
  <si>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</si>
  <si>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</si>
  <si>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</si>
  <si>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</si>
  <si>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</si>
  <si>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</si>
  <si>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</si>
  <si>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</si>
  <si>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</si>
  <si>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</si>
  <si>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</si>
  <si>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</si>
  <si>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</si>
  <si>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</si>
  <si>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</si>
  <si>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</si>
  <si>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</si>
  <si>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</si>
  <si>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</si>
  <si>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</si>
  <si>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</si>
  <si>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</si>
  <si>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</si>
  <si>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</si>
  <si>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</si>
  <si>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</si>
  <si>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</si>
  <si>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</si>
  <si>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</si>
  <si>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</si>
  <si>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</si>
  <si>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</si>
  <si>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</si>
  <si>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</si>
  <si>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</si>
  <si>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</si>
  <si>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</si>
  <si>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</si>
  <si>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</si>
  <si>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</si>
  <si>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</si>
  <si>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</si>
  <si>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</si>
  <si>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</si>
  <si>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</si>
  <si>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</si>
  <si>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</si>
  <si>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</si>
  <si>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</si>
  <si>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</si>
  <si>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</si>
  <si>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</si>
  <si>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</si>
  <si>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</si>
  <si>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</si>
  <si>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</si>
  <si>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</si>
  <si>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</si>
  <si>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</si>
  <si>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</si>
  <si>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</si>
  <si>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</si>
  <si>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</si>
  <si>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</si>
  <si>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</si>
  <si>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</si>
  <si>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</si>
  <si>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</si>
  <si>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</si>
  <si>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</si>
  <si>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</si>
  <si>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</si>
  <si>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</si>
  <si>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</si>
  <si>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</si>
  <si>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</si>
  <si>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</si>
  <si>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</si>
  <si>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</si>
  <si>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</si>
  <si>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</si>
  <si>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</si>
  <si>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</si>
  <si>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</si>
  <si>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</si>
  <si>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</si>
  <si>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</si>
  <si>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</si>
  <si>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</si>
  <si>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</si>
  <si>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</si>
  <si>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</si>
  <si>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</si>
  <si>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</si>
  <si>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</si>
  <si>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</si>
  <si>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</si>
  <si>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</si>
  <si>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</si>
  <si>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</si>
  <si>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</si>
  <si>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</si>
  <si>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</si>
  <si>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</si>
  <si>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</si>
  <si>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</si>
  <si>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</si>
  <si>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</si>
  <si>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</si>
  <si>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</si>
  <si>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</si>
  <si>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</si>
  <si>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</si>
  <si>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</si>
  <si>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</si>
  <si>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</si>
  <si>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</si>
  <si>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</si>
  <si>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</si>
  <si>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</si>
  <si>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</si>
  <si>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</si>
  <si>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</si>
  <si>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</si>
  <si>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</si>
  <si>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</si>
  <si>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</si>
  <si>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</si>
  <si>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</si>
  <si>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</si>
  <si>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</si>
  <si>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</si>
  <si>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</si>
  <si>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</si>
  <si>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</si>
  <si>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</si>
  <si>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</si>
  <si>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</si>
  <si>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</si>
  <si>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</si>
  <si>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</si>
  <si>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</si>
  <si>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</si>
  <si>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</si>
  <si>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</si>
  <si>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</si>
  <si>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</si>
  <si>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</si>
  <si>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</si>
  <si>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</si>
  <si>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</si>
  <si>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</si>
  <si>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</si>
  <si>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</si>
  <si>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</si>
  <si>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</si>
  <si>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</si>
  <si>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</si>
  <si>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</si>
  <si>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</si>
  <si>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</si>
  <si>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</si>
  <si>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</si>
  <si>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</si>
  <si>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</si>
  <si>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</si>
  <si>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</si>
  <si>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</si>
  <si>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</si>
  <si>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</si>
  <si>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</si>
  <si>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</si>
  <si>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</si>
  <si>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</si>
  <si>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</si>
  <si>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</si>
  <si>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</si>
  <si>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</si>
  <si>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</si>
  <si>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</si>
  <si>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</si>
  <si>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</si>
  <si>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</si>
  <si>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</si>
  <si>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</si>
  <si>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</si>
  <si>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</si>
  <si>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</si>
  <si>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</si>
  <si>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</si>
  <si>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</si>
  <si>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</si>
  <si>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</si>
  <si>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</si>
  <si>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</si>
  <si>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</si>
  <si>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</si>
  <si>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</si>
  <si>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</si>
  <si>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</si>
  <si>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</si>
  <si>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</si>
  <si>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</si>
  <si>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</si>
  <si>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</si>
  <si>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</si>
  <si>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</si>
  <si>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</si>
  <si>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</si>
  <si>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</si>
  <si>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</si>
  <si>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</si>
  <si>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</si>
  <si>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</si>
  <si>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</si>
  <si>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</si>
  <si>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</si>
  <si>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</si>
  <si>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</si>
  <si>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</si>
  <si>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</si>
  <si>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</si>
  <si>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</si>
  <si>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</si>
  <si>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</si>
  <si>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</si>
  <si>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</si>
  <si>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</si>
  <si>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</si>
  <si>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</si>
  <si>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</si>
  <si>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</si>
  <si>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</si>
  <si>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</si>
  <si>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</si>
  <si>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</si>
  <si>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</si>
  <si>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</si>
  <si>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</si>
  <si>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</si>
  <si>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</si>
  <si>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</si>
  <si>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</si>
  <si>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</si>
  <si>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</si>
  <si>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</si>
  <si>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</si>
  <si>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</si>
  <si>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</si>
  <si>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</si>
  <si>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</si>
  <si>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</si>
  <si>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</si>
  <si>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</si>
  <si>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</si>
  <si>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</si>
  <si>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</si>
  <si>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</si>
  <si>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</si>
  <si>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</si>
  <si>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</si>
  <si>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</si>
  <si>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</si>
  <si>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</si>
  <si>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</si>
  <si>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</si>
  <si>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</si>
  <si>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</si>
  <si>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</si>
  <si>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</si>
  <si>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</si>
  <si>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</si>
  <si>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</si>
  <si>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</si>
  <si>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</si>
  <si>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</si>
  <si>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</si>
  <si>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</si>
  <si>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</si>
  <si>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</si>
  <si>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</si>
  <si>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</si>
  <si>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</si>
  <si>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</si>
  <si>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</si>
  <si>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</si>
  <si>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</si>
  <si>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</si>
  <si>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</si>
  <si>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</si>
  <si>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</si>
  <si>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</si>
  <si>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</si>
  <si>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</si>
  <si>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</si>
  <si>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</si>
  <si>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</si>
  <si>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</si>
  <si>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</si>
  <si>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</si>
  <si>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</si>
  <si>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</si>
  <si>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</si>
  <si>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</si>
  <si>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</si>
  <si>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</si>
  <si>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</si>
  <si>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</si>
  <si>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</si>
  <si>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</si>
  <si>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</si>
  <si>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</si>
  <si>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</si>
  <si>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</si>
  <si>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</si>
  <si>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</si>
  <si>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</si>
  <si>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</si>
  <si>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</si>
  <si>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</si>
  <si>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</si>
  <si>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</si>
  <si>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</si>
  <si>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</si>
  <si>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</si>
  <si>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</si>
  <si>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</si>
  <si>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</si>
  <si>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</si>
  <si>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</si>
  <si>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</si>
  <si>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</si>
  <si>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</si>
  <si>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</si>
  <si>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</si>
  <si>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</si>
  <si>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</si>
  <si>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</si>
  <si>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</si>
  <si>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</si>
  <si>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</si>
  <si>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</si>
  <si>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</si>
  <si>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</si>
  <si>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</si>
  <si>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</si>
  <si>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</si>
  <si>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</si>
  <si>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</si>
  <si>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</si>
  <si>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</si>
  <si>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</si>
  <si>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</si>
  <si>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</si>
  <si>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</si>
  <si>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</si>
  <si>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</si>
  <si>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</si>
  <si>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</si>
  <si>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</si>
  <si>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</si>
  <si>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</si>
  <si>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</si>
  <si>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</si>
  <si>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</si>
  <si>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</si>
  <si>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</si>
  <si>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</si>
  <si>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</si>
  <si>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</si>
  <si>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</si>
  <si>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</si>
  <si>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</si>
  <si>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</si>
  <si>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</si>
  <si>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</si>
  <si>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</si>
  <si>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</si>
  <si>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</si>
  <si>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</si>
  <si>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</si>
  <si>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</si>
  <si>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</si>
  <si>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</si>
  <si>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</si>
  <si>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</si>
  <si>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</si>
  <si>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</si>
  <si>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</si>
  <si>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</si>
  <si>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</si>
  <si>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</si>
  <si>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</si>
  <si>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</si>
  <si>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</si>
  <si>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</si>
  <si>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</si>
  <si>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</si>
  <si>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</si>
  <si>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</si>
  <si>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</si>
  <si>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</si>
  <si>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</si>
  <si>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</si>
  <si>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</si>
  <si>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</si>
  <si>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</si>
  <si>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</si>
  <si>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</si>
  <si>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</si>
  <si>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</si>
  <si>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</si>
  <si>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</si>
  <si>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</si>
  <si>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</si>
  <si>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</si>
  <si>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</si>
  <si>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</si>
  <si>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</si>
  <si>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</si>
  <si>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</si>
  <si>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</si>
  <si>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</si>
  <si>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</si>
  <si>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</si>
  <si>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</si>
  <si>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</si>
  <si>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</si>
  <si>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</si>
  <si>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</si>
  <si>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</si>
  <si>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</si>
  <si>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</si>
  <si>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</si>
  <si>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</si>
  <si>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</si>
  <si>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</si>
  <si>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</si>
  <si>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</si>
  <si>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</si>
  <si>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</si>
  <si>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</si>
  <si>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</si>
  <si>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</si>
  <si>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</si>
  <si>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</si>
  <si>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</si>
  <si>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</si>
  <si>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</si>
  <si>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</si>
  <si>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</si>
  <si>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</si>
  <si>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</si>
  <si>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</si>
  <si>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</si>
  <si>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</si>
  <si>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</si>
  <si>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</si>
  <si>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</si>
  <si>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</si>
  <si>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</si>
  <si>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</si>
  <si>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</si>
  <si>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</si>
  <si>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</si>
  <si>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</si>
  <si>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</si>
  <si>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</si>
  <si>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</si>
  <si>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</si>
  <si>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</si>
  <si>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</si>
  <si>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</si>
  <si>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</si>
  <si>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</si>
  <si>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</si>
  <si>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</si>
  <si>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</si>
  <si>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</si>
  <si>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</si>
  <si>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</si>
  <si>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</si>
  <si>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</si>
  <si>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</si>
  <si>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</si>
  <si>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</si>
  <si>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</si>
  <si>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</si>
  <si>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</si>
  <si>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</si>
  <si>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</si>
  <si>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</si>
  <si>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</si>
  <si>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</si>
  <si>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</si>
  <si>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</si>
  <si>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</si>
  <si>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</si>
  <si>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</si>
  <si>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</si>
  <si>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</si>
  <si>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</si>
  <si>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</si>
  <si>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</si>
  <si>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</si>
  <si>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</si>
  <si>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</si>
  <si>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</si>
  <si>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</si>
  <si>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</si>
  <si>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</si>
  <si>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</si>
  <si>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</si>
  <si>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</si>
  <si>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</si>
  <si>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</si>
  <si>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</si>
  <si>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</si>
  <si>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</si>
  <si>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</si>
  <si>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</si>
  <si>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</si>
  <si>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</si>
  <si>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</si>
  <si>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</si>
  <si>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</si>
  <si>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</si>
  <si>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</si>
  <si>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</si>
  <si>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</si>
  <si>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</si>
  <si>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</si>
  <si>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</si>
  <si>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</si>
  <si>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</si>
  <si>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</si>
  <si>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</si>
  <si>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</si>
  <si>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</si>
  <si>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</si>
  <si>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</si>
  <si>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</si>
  <si>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</si>
  <si>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</si>
  <si>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</si>
  <si>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</si>
  <si>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</si>
  <si>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</si>
  <si>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</si>
  <si>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</si>
  <si>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</si>
  <si>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</si>
  <si>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</si>
  <si>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</si>
  <si>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</si>
  <si>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</si>
  <si>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</si>
  <si>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</si>
  <si>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</si>
  <si>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</si>
  <si>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</si>
  <si>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</si>
  <si>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</si>
  <si>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</si>
  <si>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</si>
  <si>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</si>
  <si>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</si>
  <si>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</si>
  <si>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</si>
  <si>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</si>
  <si>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</si>
  <si>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</si>
  <si>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</si>
  <si>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</si>
  <si>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</si>
  <si>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</si>
  <si>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</si>
  <si>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</si>
  <si>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</si>
  <si>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</si>
  <si>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</si>
  <si>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</si>
  <si>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</si>
  <si>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</si>
  <si>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</si>
  <si>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</si>
  <si>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</si>
  <si>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</si>
  <si>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</si>
  <si>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</si>
  <si>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</si>
  <si>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</si>
  <si>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</si>
  <si>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</si>
  <si>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</si>
  <si>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</si>
  <si>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</si>
  <si>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</si>
  <si>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</si>
  <si>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</si>
  <si>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</si>
  <si>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</si>
  <si>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</si>
  <si>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</si>
  <si>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</si>
  <si>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</si>
  <si>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</si>
  <si>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</si>
  <si>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</si>
  <si>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</si>
  <si>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</si>
  <si>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</si>
  <si>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</si>
  <si>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</si>
  <si>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</si>
  <si>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</si>
  <si>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</si>
  <si>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</si>
  <si>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</si>
  <si>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</si>
  <si>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</si>
  <si>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</si>
  <si>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</si>
  <si>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</si>
  <si>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</si>
  <si>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</si>
  <si>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</si>
  <si>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</si>
  <si>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</si>
  <si>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</si>
  <si>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</si>
  <si>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</si>
  <si>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</si>
  <si>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</si>
  <si>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</si>
  <si>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</si>
  <si>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</si>
  <si>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</si>
  <si>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</si>
  <si>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</si>
  <si>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</si>
  <si>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</si>
  <si>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</si>
  <si>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</si>
  <si>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</si>
  <si>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</si>
  <si>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</si>
  <si>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</si>
  <si>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</si>
  <si>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</si>
  <si>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</si>
  <si>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</si>
  <si>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</si>
  <si>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</si>
  <si>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</si>
  <si>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</si>
  <si>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</si>
  <si>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</si>
  <si>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</si>
  <si>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</si>
  <si>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</si>
  <si>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</si>
  <si>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</si>
  <si>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</si>
  <si>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</si>
  <si>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</si>
  <si>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</si>
  <si>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</si>
  <si>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</si>
  <si>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</si>
  <si>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</si>
  <si>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</si>
  <si>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</si>
  <si>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</si>
  <si>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</si>
  <si>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</si>
  <si>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</si>
  <si>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</si>
  <si>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</si>
  <si>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</si>
  <si>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</si>
  <si>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</si>
  <si>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</si>
  <si>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</si>
  <si>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</si>
  <si>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</si>
  <si>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</si>
  <si>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</si>
  <si>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</si>
  <si>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</si>
  <si>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</si>
  <si>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</si>
  <si>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</si>
  <si>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</si>
  <si>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</si>
  <si>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</si>
  <si>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</si>
  <si>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</si>
  <si>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</si>
  <si>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</si>
  <si>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</si>
  <si>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</si>
  <si>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</si>
  <si>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</si>
  <si>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</si>
  <si>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</si>
  <si>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</si>
  <si>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</si>
  <si>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</si>
  <si>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</si>
  <si>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</si>
  <si>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</si>
  <si>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</si>
  <si>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</si>
  <si>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</si>
  <si>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</si>
  <si>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</si>
  <si>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</si>
  <si>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</si>
  <si>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</si>
  <si>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</si>
  <si>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</si>
  <si>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</si>
  <si>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</si>
  <si>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</si>
  <si>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</si>
  <si>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</si>
  <si>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</si>
  <si>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</si>
  <si>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</si>
  <si>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</si>
  <si>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</si>
  <si>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</si>
  <si>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</si>
  <si>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</si>
  <si>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</si>
  <si>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</si>
  <si>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</si>
  <si>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</si>
  <si>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</si>
  <si>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</si>
  <si>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</si>
  <si>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</si>
  <si>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</si>
  <si>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</si>
  <si>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</si>
  <si>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</si>
  <si>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</si>
  <si>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</si>
  <si>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</si>
  <si>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</si>
  <si>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</si>
  <si>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</si>
  <si>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</si>
  <si>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</si>
  <si>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</si>
  <si>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</si>
  <si>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</si>
  <si>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</si>
  <si>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</si>
  <si>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</si>
  <si>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</si>
  <si>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</si>
  <si>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</si>
  <si>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</si>
  <si>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</si>
  <si>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</si>
  <si>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</si>
  <si>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</si>
  <si>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</si>
  <si>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</si>
  <si>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</si>
  <si>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</si>
  <si>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</si>
  <si>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</si>
  <si>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</si>
  <si>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</si>
  <si>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</si>
  <si>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</si>
  <si>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</si>
  <si>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</si>
  <si>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</si>
  <si>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</si>
  <si>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</si>
  <si>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</si>
  <si>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</si>
  <si>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</si>
  <si>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</si>
  <si>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</si>
  <si>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</si>
  <si>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</si>
  <si>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</si>
  <si>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</si>
  <si>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</si>
  <si>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</si>
  <si>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</si>
  <si>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</si>
  <si>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</si>
  <si>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</si>
  <si>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</si>
  <si>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</si>
  <si>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</si>
  <si>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</si>
  <si>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</si>
  <si>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</si>
  <si>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</si>
  <si>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</si>
  <si>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</si>
  <si>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</si>
  <si>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</si>
  <si>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</si>
  <si>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</si>
  <si>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</si>
  <si>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</si>
  <si>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</si>
  <si>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</si>
  <si>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</si>
  <si>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</si>
  <si>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</si>
  <si>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</si>
  <si>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</si>
  <si>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</si>
  <si>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</si>
  <si>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</si>
  <si>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</si>
  <si>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</si>
  <si>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</si>
  <si>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</si>
  <si>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</si>
  <si>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</si>
  <si>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</si>
  <si>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</si>
  <si>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</si>
  <si>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</si>
  <si>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</si>
  <si>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</si>
  <si>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</si>
  <si>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</si>
  <si>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</si>
  <si>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</si>
  <si>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</si>
  <si>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</si>
  <si>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</si>
  <si>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</si>
  <si>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</si>
  <si>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</si>
  <si>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</si>
  <si>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</si>
  <si>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</si>
  <si>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</si>
  <si>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</si>
  <si>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</si>
  <si>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</si>
  <si>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</si>
  <si>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</si>
  <si>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</si>
  <si>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</si>
  <si>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</si>
  <si>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</si>
  <si>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</si>
  <si>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</si>
  <si>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</si>
  <si>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</si>
  <si>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</si>
  <si>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</si>
  <si>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</si>
  <si>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</si>
  <si>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</si>
  <si>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</si>
  <si>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</si>
  <si>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</si>
  <si>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</si>
  <si>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</si>
  <si>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</si>
  <si>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</si>
  <si>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</si>
  <si>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</si>
  <si>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</si>
  <si>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</si>
  <si>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</si>
  <si>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</si>
  <si>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</si>
  <si>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</si>
  <si>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</si>
  <si>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</si>
  <si>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</si>
  <si>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</si>
  <si>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</si>
  <si>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</si>
  <si>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</si>
  <si>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</si>
  <si>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</si>
  <si>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</si>
  <si>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</si>
  <si>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</si>
  <si>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</si>
  <si>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</si>
  <si>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</si>
  <si>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</si>
  <si>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</si>
  <si>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</si>
  <si>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</si>
  <si>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</si>
  <si>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</si>
  <si>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</si>
  <si>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</si>
  <si>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</si>
  <si>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</si>
  <si>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</si>
  <si>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</si>
  <si>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</si>
  <si>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</si>
  <si>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</si>
  <si>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</si>
  <si>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</si>
  <si>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</si>
  <si>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</si>
  <si>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</si>
  <si>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</si>
  <si>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</si>
  <si>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</si>
  <si>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</si>
  <si>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</si>
  <si>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</si>
  <si>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</si>
  <si>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</si>
  <si>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</si>
  <si>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</si>
  <si>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</si>
  <si>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</si>
  <si>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</si>
  <si>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</si>
  <si>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</si>
  <si>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</si>
  <si>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</si>
  <si>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</si>
  <si>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</si>
  <si>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</si>
  <si>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</si>
  <si>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</si>
  <si>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</si>
  <si>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</si>
  <si>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</si>
  <si>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</si>
  <si>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</si>
  <si>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</si>
  <si>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</si>
  <si>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</si>
  <si>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</si>
  <si>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</si>
  <si>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</si>
  <si>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</si>
  <si>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</si>
  <si>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</si>
  <si>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</si>
  <si>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</si>
  <si>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</si>
  <si>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</si>
  <si>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</si>
  <si>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</si>
  <si>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</si>
  <si>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</si>
  <si>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</si>
  <si>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</si>
  <si>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</si>
  <si>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</si>
  <si>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</si>
  <si>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</si>
  <si>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</si>
  <si>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</si>
  <si>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</si>
  <si>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</si>
  <si>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</si>
  <si>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</si>
  <si>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</si>
  <si>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</si>
  <si>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</si>
  <si>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</si>
  <si>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</si>
  <si>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</si>
  <si>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</si>
  <si>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</si>
  <si>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</si>
  <si>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</si>
  <si>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</si>
  <si>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</si>
  <si>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</si>
  <si>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</si>
  <si>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</si>
  <si>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</si>
  <si>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</si>
  <si>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</si>
  <si>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</si>
  <si>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</si>
  <si>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</si>
  <si>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</si>
  <si>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</si>
  <si>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</si>
  <si>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</si>
  <si>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</si>
  <si>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</si>
  <si>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</si>
  <si>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</si>
  <si>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</si>
  <si>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</si>
  <si>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</si>
  <si>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</si>
  <si>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</si>
  <si>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</si>
  <si>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</si>
  <si>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</si>
  <si>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</si>
  <si>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</si>
  <si>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</si>
  <si>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</si>
  <si>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</si>
  <si>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</si>
  <si>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</si>
  <si>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</si>
  <si>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</si>
  <si>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</si>
  <si>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</si>
  <si>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</si>
  <si>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</si>
  <si>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</si>
  <si>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</si>
  <si>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</si>
  <si>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</si>
  <si>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</si>
  <si>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</si>
  <si>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</si>
  <si>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</si>
  <si>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</si>
  <si>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</si>
  <si>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</si>
  <si>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</si>
  <si>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</si>
  <si>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</si>
  <si>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</si>
  <si>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</si>
  <si>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</si>
  <si>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</si>
  <si>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</si>
  <si>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</si>
  <si>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</si>
  <si>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</si>
  <si>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</si>
  <si>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</si>
  <si>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</si>
  <si>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</si>
  <si>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</si>
  <si>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</si>
  <si>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</si>
  <si>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</si>
  <si>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</si>
  <si>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</si>
  <si>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</si>
  <si>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</si>
  <si>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</si>
  <si>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</si>
  <si>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</si>
  <si>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</si>
  <si>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</si>
  <si>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</si>
  <si>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</si>
  <si>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</si>
  <si>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</si>
  <si>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</si>
  <si>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</si>
  <si>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</si>
  <si>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</si>
  <si>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</si>
  <si>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</si>
  <si>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</si>
  <si>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</si>
  <si>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</si>
  <si>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</si>
  <si>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</si>
  <si>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</si>
  <si>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</si>
  <si>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</si>
  <si>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</si>
  <si>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</si>
  <si>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</si>
  <si>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</si>
  <si>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</si>
  <si>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</si>
  <si>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</si>
  <si>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</si>
  <si>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</si>
  <si>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</si>
  <si>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</si>
  <si>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</si>
  <si>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</si>
  <si>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</si>
  <si>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</si>
  <si>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</si>
  <si>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</si>
  <si>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</si>
  <si>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</si>
  <si>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</si>
  <si>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</si>
  <si>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</si>
  <si>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</si>
  <si>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</si>
  <si>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</si>
  <si>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</si>
  <si>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</si>
  <si>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</si>
  <si>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</si>
  <si>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</si>
  <si>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</si>
  <si>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</si>
  <si>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</si>
  <si>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</si>
  <si>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</si>
  <si>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</si>
  <si>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</si>
  <si>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</si>
  <si>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</si>
  <si>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</si>
  <si>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</si>
  <si>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</si>
  <si>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</si>
  <si>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</si>
  <si>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</si>
  <si>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</si>
  <si>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</si>
  <si>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</si>
  <si>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</si>
  <si>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</si>
  <si>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</si>
  <si>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</si>
  <si>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</si>
  <si>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</si>
  <si>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</si>
  <si>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</si>
  <si>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</si>
  <si>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</si>
  <si>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</si>
  <si>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</si>
  <si>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</si>
  <si>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</si>
  <si>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</si>
  <si>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</si>
  <si>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</si>
  <si>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</si>
  <si>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</si>
  <si>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</si>
  <si>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</si>
  <si>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</si>
  <si>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</si>
  <si>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</si>
  <si>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</si>
  <si>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</si>
  <si>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</si>
  <si>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</si>
  <si>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</si>
  <si>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</si>
  <si>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</si>
  <si>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</si>
  <si>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</si>
  <si>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</si>
  <si>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</si>
  <si>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</si>
  <si>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</si>
  <si>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</si>
  <si>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</si>
  <si>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</si>
  <si>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</si>
  <si>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</si>
  <si>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</si>
  <si>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</si>
  <si>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</si>
  <si>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</si>
  <si>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</si>
  <si>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</si>
  <si>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</si>
  <si>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</si>
  <si>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</si>
  <si>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</si>
  <si>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</si>
  <si>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</si>
  <si>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</si>
  <si>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</si>
  <si>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</si>
  <si>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</si>
  <si>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</si>
  <si>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</si>
  <si>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</si>
  <si>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</si>
  <si>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</si>
  <si>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</si>
  <si>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</si>
  <si>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</si>
  <si>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</si>
  <si>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</si>
  <si>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</si>
  <si>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</si>
  <si>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</si>
  <si>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</si>
  <si>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</si>
  <si>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</si>
  <si>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</si>
  <si>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</si>
  <si>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</si>
  <si>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</si>
  <si>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</si>
  <si>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</si>
  <si>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</si>
  <si>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</si>
  <si>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</si>
  <si>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</si>
  <si>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</si>
  <si>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</si>
  <si>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</si>
  <si>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</si>
  <si>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</si>
  <si>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</si>
  <si>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</si>
  <si>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</si>
  <si>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</si>
  <si>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</si>
  <si>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</si>
  <si>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</si>
  <si>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</si>
  <si>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</si>
  <si>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</si>
  <si>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</si>
  <si>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</si>
  <si>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</si>
  <si>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</si>
  <si>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</si>
  <si>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</si>
  <si>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</si>
  <si>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</si>
  <si>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</si>
  <si>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</si>
  <si>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</si>
  <si>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</si>
  <si>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</si>
  <si>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</si>
  <si>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</si>
  <si>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</si>
  <si>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</si>
  <si>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</si>
  <si>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</si>
  <si>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</si>
  <si>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</si>
  <si>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</si>
  <si>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</si>
  <si>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</si>
  <si>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</si>
  <si>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</si>
  <si>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</si>
  <si>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</si>
  <si>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</si>
  <si>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</si>
  <si>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</si>
  <si>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</si>
  <si>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</si>
  <si>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</si>
  <si>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</si>
  <si>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</si>
  <si>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</si>
  <si>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</si>
  <si>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</si>
  <si>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</si>
  <si>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</si>
  <si>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</si>
  <si>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</si>
  <si>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</si>
  <si>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</si>
  <si>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</si>
  <si>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</si>
  <si>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</si>
  <si>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</si>
  <si>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</si>
  <si>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</si>
  <si>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</si>
  <si>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</si>
  <si>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</si>
  <si>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</si>
  <si>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</si>
  <si>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</si>
  <si>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</si>
  <si>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</si>
  <si>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</si>
  <si>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</si>
  <si>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</si>
  <si>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</si>
  <si>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</si>
  <si>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</si>
  <si>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</si>
  <si>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</si>
  <si>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</si>
  <si>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</si>
  <si>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</si>
  <si>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</si>
  <si>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</si>
  <si>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</si>
  <si>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</si>
  <si>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</si>
  <si>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</si>
  <si>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</si>
  <si>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</si>
  <si>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</si>
  <si>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</si>
  <si>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</si>
  <si>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</si>
  <si>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</si>
  <si>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</si>
  <si>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</si>
  <si>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</si>
  <si>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</si>
  <si>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</si>
  <si>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</si>
  <si>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</si>
  <si>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</si>
  <si>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</si>
  <si>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</si>
  <si>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</si>
  <si>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</si>
  <si>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</si>
  <si>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</si>
  <si>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</si>
  <si>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</si>
  <si>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</si>
  <si>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</si>
  <si>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</si>
  <si>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</si>
  <si>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</si>
  <si>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</si>
  <si>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</si>
  <si>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</si>
  <si>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</si>
  <si>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</si>
  <si>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</si>
  <si>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</si>
  <si>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</si>
  <si>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</si>
  <si>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</si>
  <si>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</si>
  <si>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</si>
  <si>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</si>
  <si>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</si>
  <si>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</si>
  <si>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</si>
  <si>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</si>
  <si>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</si>
  <si>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</si>
  <si>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</si>
  <si>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</si>
  <si>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</si>
  <si>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</si>
  <si>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</si>
  <si>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</si>
  <si>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</si>
  <si>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</si>
  <si>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</si>
  <si>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</si>
  <si>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</si>
  <si>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</si>
  <si>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</si>
  <si>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</si>
  <si>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</si>
  <si>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</si>
  <si>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</si>
  <si>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</si>
  <si>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</si>
  <si>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</si>
  <si>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</si>
  <si>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</si>
  <si>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</si>
  <si>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</si>
  <si>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</si>
  <si>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</si>
  <si>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</si>
  <si>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</si>
  <si>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</si>
  <si>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</si>
  <si>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</si>
  <si>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</si>
  <si>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</si>
  <si>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</si>
  <si>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</si>
  <si>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</si>
  <si>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</si>
  <si>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</si>
  <si>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</si>
  <si>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</si>
  <si>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</si>
  <si>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</si>
  <si>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</si>
  <si>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</si>
  <si>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</si>
  <si>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</si>
  <si>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</si>
  <si>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</si>
  <si>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</si>
  <si>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</si>
  <si>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</si>
  <si>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</si>
  <si>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</si>
  <si>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</si>
  <si>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</si>
  <si>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</si>
  <si>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</si>
  <si>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</si>
  <si>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</si>
  <si>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</si>
  <si>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</si>
  <si>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</si>
  <si>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</si>
  <si>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</si>
  <si>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</si>
  <si>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</si>
  <si>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</si>
  <si>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</si>
  <si>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</si>
  <si>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</si>
  <si>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</si>
  <si>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</si>
  <si>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</si>
  <si>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</si>
  <si>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</si>
  <si>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</si>
  <si>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</si>
  <si>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</si>
  <si>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</si>
  <si>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</si>
  <si>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</si>
  <si>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</si>
  <si>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</si>
  <si>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</si>
  <si>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</si>
  <si>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</si>
  <si>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</si>
  <si>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</si>
  <si>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</si>
  <si>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</si>
  <si>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</si>
  <si>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</si>
  <si>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</si>
  <si>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</si>
  <si>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</si>
  <si>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</si>
  <si>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</si>
  <si>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</si>
  <si>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</si>
  <si>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</si>
  <si>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</si>
  <si>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</si>
  <si>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</si>
  <si>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</si>
  <si>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</si>
  <si>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</si>
  <si>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</si>
  <si>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</si>
  <si>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</si>
  <si>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</si>
  <si>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</si>
  <si>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</si>
  <si>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</si>
  <si>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</si>
  <si>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</si>
  <si>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</si>
  <si>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</si>
  <si>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</si>
  <si>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</si>
  <si>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</si>
  <si>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</si>
  <si>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</si>
  <si>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</si>
  <si>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</si>
  <si>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</si>
  <si>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</si>
  <si>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</si>
  <si>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</si>
  <si>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</si>
  <si>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</si>
  <si>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</si>
  <si>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</si>
  <si>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</si>
  <si>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</si>
  <si>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</si>
  <si>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</si>
  <si>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</si>
  <si>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</si>
  <si>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</si>
  <si>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</si>
  <si>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</si>
  <si>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</si>
  <si>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</si>
  <si>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</si>
  <si>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</si>
  <si>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</si>
  <si>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</si>
  <si>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</si>
  <si>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</si>
  <si>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</si>
  <si>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</si>
  <si>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</si>
  <si>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</si>
  <si>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</si>
  <si>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</si>
  <si>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</si>
  <si>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</si>
  <si>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</si>
  <si>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</si>
  <si>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</si>
  <si>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</si>
  <si>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</si>
  <si>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</si>
  <si>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</si>
  <si>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</si>
  <si>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</si>
  <si>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</si>
  <si>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</si>
  <si>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</si>
  <si>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</si>
  <si>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</si>
  <si>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</si>
  <si>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</si>
  <si>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</si>
  <si>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</si>
  <si>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</si>
  <si>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</si>
  <si>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</si>
  <si>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</si>
  <si>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</si>
  <si>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</si>
  <si>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</si>
  <si>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</si>
  <si>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</si>
  <si>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</si>
  <si>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</si>
  <si>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</si>
  <si>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</si>
  <si>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</si>
  <si>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</si>
  <si>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</si>
  <si>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</si>
  <si>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</si>
  <si>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</si>
  <si>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</si>
  <si>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</si>
  <si>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</si>
  <si>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</si>
  <si>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</si>
  <si>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</si>
  <si>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</si>
  <si>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</si>
  <si>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</si>
  <si>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</si>
  <si>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</si>
  <si>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</si>
  <si>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</si>
  <si>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</si>
  <si>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</si>
  <si>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</si>
  <si>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</si>
  <si>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</si>
  <si>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</si>
  <si>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</si>
  <si>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</si>
  <si>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</si>
  <si>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</si>
  <si>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</si>
  <si>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</si>
  <si>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</si>
  <si>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</si>
  <si>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</si>
  <si>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</si>
  <si>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</si>
  <si>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</si>
  <si>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</si>
  <si>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</si>
  <si>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</si>
  <si>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</si>
  <si>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</si>
  <si>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</si>
  <si>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</si>
  <si>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</si>
  <si>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</si>
  <si>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</si>
  <si>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</si>
  <si>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</si>
  <si>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</si>
  <si>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</si>
  <si>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</si>
  <si>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</si>
  <si>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</si>
  <si>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</si>
  <si>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</si>
  <si>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</si>
  <si>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</si>
  <si>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</si>
  <si>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</si>
  <si>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</si>
  <si>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</si>
  <si>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</si>
  <si>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</si>
  <si>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</si>
  <si>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</si>
  <si>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</si>
  <si>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</si>
  <si>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</si>
  <si>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</si>
  <si>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</si>
  <si>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</si>
  <si>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</si>
  <si>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</si>
  <si>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</si>
  <si>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</si>
  <si>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</si>
  <si>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</si>
  <si>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</si>
  <si>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</si>
  <si>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</si>
  <si>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</si>
  <si>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</si>
  <si>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</si>
  <si>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</si>
  <si>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</si>
  <si>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</si>
  <si>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</si>
  <si>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</si>
  <si>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</si>
  <si>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</si>
  <si>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</si>
  <si>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</si>
  <si>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</si>
  <si>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</si>
  <si>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</si>
  <si>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</si>
  <si>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</si>
  <si>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</si>
  <si>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</si>
  <si>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</si>
  <si>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</si>
  <si>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</si>
  <si>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</si>
  <si>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</si>
  <si>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</si>
  <si>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</si>
  <si>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</si>
  <si>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</si>
  <si>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</si>
  <si>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</si>
  <si>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</si>
  <si>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</si>
  <si>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</si>
  <si>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</si>
  <si>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</si>
  <si>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</si>
  <si>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</si>
  <si>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</si>
  <si>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</si>
  <si>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</si>
  <si>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</si>
  <si>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</si>
  <si>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</si>
  <si>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</si>
  <si>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</si>
  <si>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</si>
  <si>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</si>
  <si>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</si>
  <si>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</si>
  <si>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</si>
  <si>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</si>
  <si>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</si>
  <si>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</si>
  <si>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</si>
  <si>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</si>
  <si>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</si>
  <si>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</si>
  <si>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</si>
  <si>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</si>
  <si>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</si>
  <si>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</si>
  <si>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</si>
  <si>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</si>
  <si>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</si>
  <si>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</si>
  <si>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</si>
  <si>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</si>
  <si>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</si>
  <si>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</si>
  <si>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</si>
  <si>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</si>
  <si>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</si>
  <si>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</si>
  <si>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</si>
  <si>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</si>
  <si>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</si>
  <si>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</si>
  <si>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</si>
  <si>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</si>
  <si>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</si>
  <si>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</si>
  <si>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</si>
  <si>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</si>
  <si>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</si>
  <si>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</si>
  <si>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</si>
  <si>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</si>
  <si>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</si>
  <si>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</si>
  <si>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</si>
  <si>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</si>
  <si>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</si>
  <si>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</si>
  <si>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</si>
  <si>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</si>
  <si>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</si>
  <si>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</si>
  <si>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</si>
  <si>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</si>
  <si>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</si>
  <si>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</si>
  <si>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</si>
  <si>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</si>
  <si>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</si>
  <si>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</si>
  <si>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</si>
  <si>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</si>
  <si>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</si>
  <si>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</si>
  <si>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</si>
  <si>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</si>
  <si>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</si>
  <si>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</si>
  <si>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</si>
  <si>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</si>
  <si>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</si>
  <si>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</si>
  <si>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</si>
  <si>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</si>
  <si>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</si>
  <si>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</si>
  <si>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</si>
  <si>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</si>
  <si>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</si>
  <si>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</si>
  <si>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</si>
  <si>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</si>
  <si>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</si>
  <si>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</si>
  <si>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</si>
  <si>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</si>
  <si>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</si>
  <si>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</si>
  <si>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</si>
  <si>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</si>
  <si>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</si>
  <si>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</si>
  <si>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</si>
  <si>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</si>
  <si>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</si>
  <si>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</si>
  <si>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</si>
  <si>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</si>
  <si>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</si>
  <si>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</si>
  <si>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</si>
  <si>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</si>
  <si>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</si>
  <si>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</si>
  <si>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</si>
  <si>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</si>
  <si>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</si>
  <si>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</si>
  <si>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</si>
  <si>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</si>
  <si>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</si>
  <si>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</si>
  <si>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</si>
  <si>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</si>
  <si>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</si>
  <si>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</si>
  <si>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</si>
  <si>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</si>
  <si>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</si>
  <si>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</si>
  <si>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</si>
  <si>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</si>
  <si>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</si>
  <si>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</si>
  <si>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</si>
  <si>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</si>
  <si>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</si>
  <si>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</si>
  <si>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</si>
  <si>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</si>
  <si>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</si>
  <si>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</si>
  <si>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</si>
  <si>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</si>
  <si>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</si>
  <si>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</si>
  <si>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</si>
  <si>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</si>
  <si>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</si>
  <si>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</si>
  <si>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</si>
  <si>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</si>
  <si>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</si>
  <si>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</si>
  <si>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</si>
  <si>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</si>
  <si>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</si>
  <si>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</si>
  <si>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</si>
  <si>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</si>
  <si>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</si>
  <si>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</si>
  <si>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</si>
  <si>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</si>
  <si>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</si>
  <si>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</si>
  <si>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</si>
  <si>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</si>
  <si>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</si>
  <si>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</si>
  <si>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</si>
  <si>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</si>
  <si>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</si>
  <si>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</si>
  <si>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</si>
  <si>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</si>
  <si>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</si>
  <si>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</si>
  <si>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</si>
  <si>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</si>
  <si>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</si>
  <si>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</si>
  <si>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</si>
  <si>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</si>
  <si>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</si>
  <si>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</si>
  <si>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</si>
  <si>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</si>
  <si>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</si>
  <si>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</si>
  <si>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</si>
  <si>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</si>
  <si>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</si>
  <si>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</si>
  <si>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</si>
  <si>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</si>
  <si>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</si>
  <si>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</si>
  <si>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</si>
  <si>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</si>
  <si>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</si>
  <si>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</si>
  <si>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</si>
  <si>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</si>
  <si>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</si>
  <si>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</si>
  <si>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</si>
  <si>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</si>
  <si>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</si>
  <si>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</si>
  <si>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</si>
  <si>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</si>
  <si>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</si>
  <si>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</si>
  <si>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</si>
  <si>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</si>
  <si>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</si>
  <si>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</si>
  <si>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</si>
  <si>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</si>
  <si>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</si>
  <si>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</si>
  <si>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</si>
  <si>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</si>
  <si>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</si>
  <si>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</si>
  <si>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</si>
  <si>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</si>
  <si>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</si>
  <si>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</si>
  <si>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</si>
  <si>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</si>
  <si>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</si>
  <si>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</si>
  <si>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</si>
  <si>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</si>
  <si>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</si>
  <si>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</si>
  <si>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</si>
  <si>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</si>
  <si>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</si>
  <si>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</si>
  <si>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</si>
  <si>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</si>
  <si>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</si>
  <si>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</si>
  <si>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</si>
  <si>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</si>
  <si>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</si>
  <si>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</si>
  <si>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</si>
  <si>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</si>
  <si>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</si>
  <si>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</si>
  <si>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</si>
  <si>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</si>
  <si>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</si>
  <si>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</si>
  <si>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</si>
  <si>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</si>
  <si>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</si>
  <si>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</si>
  <si>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</si>
  <si>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</si>
  <si>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</si>
  <si>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</si>
  <si>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</si>
  <si>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</si>
  <si>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</si>
  <si>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</si>
  <si>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</si>
  <si>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</si>
  <si>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</si>
  <si>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</si>
  <si>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</si>
  <si>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</si>
  <si>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</si>
  <si>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</si>
  <si>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</si>
  <si>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</si>
  <si>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</si>
  <si>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</si>
  <si>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</si>
  <si>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</si>
  <si>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</si>
  <si>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</si>
  <si>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</si>
  <si>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</si>
  <si>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</si>
  <si>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</si>
  <si>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</si>
  <si>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</si>
  <si>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</si>
  <si>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</si>
  <si>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</si>
  <si>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</si>
  <si>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</si>
  <si>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</si>
  <si>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</si>
  <si>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</si>
  <si>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</si>
  <si>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</si>
  <si>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</si>
  <si>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</si>
  <si>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</si>
  <si>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</si>
  <si>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</si>
  <si>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</si>
  <si>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</si>
  <si>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</si>
  <si>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</si>
  <si>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</si>
  <si>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</si>
  <si>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</si>
  <si>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</si>
  <si>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</si>
  <si>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</si>
  <si>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</si>
  <si>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</si>
  <si>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</si>
  <si>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</si>
  <si>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</si>
  <si>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</si>
  <si>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</si>
  <si>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</si>
  <si>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</si>
  <si>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</si>
  <si>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</si>
  <si>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</si>
  <si>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</si>
  <si>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</si>
  <si>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</si>
  <si>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</si>
  <si>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</si>
  <si>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</si>
  <si>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</si>
  <si>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</si>
  <si>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</si>
  <si>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</si>
  <si>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</si>
  <si>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</si>
  <si>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</si>
  <si>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</si>
  <si>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</si>
  <si>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</si>
  <si>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</si>
  <si>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</si>
  <si>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</si>
  <si>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</si>
  <si>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</si>
  <si>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</si>
  <si>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</si>
  <si>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</si>
  <si>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</si>
  <si>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</si>
  <si>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</si>
  <si>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</si>
  <si>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</si>
  <si>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</si>
  <si>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</si>
  <si>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</si>
  <si>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</si>
  <si>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</si>
  <si>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</si>
  <si>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</si>
  <si>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</si>
  <si>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</si>
  <si>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</si>
  <si>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</si>
  <si>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</si>
  <si>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</si>
  <si>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</si>
  <si>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</si>
  <si>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</si>
  <si>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</si>
  <si>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</si>
  <si>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</si>
  <si>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</si>
  <si>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</si>
  <si>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</si>
  <si>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</si>
  <si>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</si>
  <si>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</si>
  <si>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</si>
  <si>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</si>
  <si>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</si>
  <si>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</si>
  <si>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</si>
  <si>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</si>
  <si>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</si>
  <si>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</si>
  <si>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</si>
  <si>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</si>
  <si>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</si>
  <si>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</si>
  <si>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</si>
  <si>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</si>
  <si>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</si>
  <si>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</si>
  <si>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</si>
  <si>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</si>
  <si>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</si>
  <si>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</si>
  <si>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</si>
  <si>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</si>
  <si>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</si>
  <si>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</si>
  <si>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</si>
  <si>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</si>
  <si>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</si>
  <si>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</si>
  <si>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</si>
  <si>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</si>
  <si>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</si>
  <si>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</si>
  <si>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</si>
  <si>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</si>
  <si>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</si>
  <si>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</si>
  <si>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</si>
  <si>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</si>
  <si>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</si>
  <si>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</si>
  <si>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</si>
  <si>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</si>
  <si>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</si>
  <si>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</si>
  <si>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</si>
  <si>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</si>
  <si>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</si>
  <si>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</si>
  <si>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</si>
  <si>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</si>
  <si>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</si>
  <si>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</si>
  <si>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</si>
  <si>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</si>
  <si>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</si>
  <si>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</si>
  <si>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</si>
  <si>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</si>
  <si>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</si>
  <si>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</si>
  <si>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</si>
  <si>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</si>
  <si>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</si>
  <si>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</si>
  <si>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</si>
  <si>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</si>
  <si>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</si>
  <si>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</si>
  <si>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</si>
  <si>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</si>
  <si>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</si>
  <si>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</si>
  <si>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</si>
  <si>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</si>
  <si>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</si>
  <si>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</si>
  <si>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</si>
  <si>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</si>
  <si>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</si>
  <si>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</si>
  <si>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</si>
  <si>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</si>
  <si>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</si>
  <si>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</si>
  <si>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</si>
  <si>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</si>
  <si>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</si>
  <si>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</si>
  <si>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</si>
  <si>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</si>
  <si>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</si>
  <si>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</si>
  <si>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</si>
  <si>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</si>
  <si>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</si>
  <si>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</si>
  <si>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</si>
  <si>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</si>
  <si>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</si>
  <si>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</si>
  <si>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</si>
  <si>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</si>
  <si>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</si>
  <si>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</si>
  <si>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</si>
  <si>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</si>
  <si>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</si>
  <si>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</si>
  <si>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</si>
  <si>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</si>
  <si>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</si>
  <si>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</si>
  <si>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</si>
  <si>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</si>
  <si>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</si>
  <si>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</si>
  <si>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</si>
  <si>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</si>
  <si>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</si>
  <si>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</si>
  <si>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</si>
  <si>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</si>
  <si>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</si>
  <si>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</si>
  <si>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</si>
  <si>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</si>
  <si>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</si>
  <si>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</si>
  <si>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</si>
  <si>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</si>
  <si>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</si>
  <si>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</si>
  <si>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</si>
  <si>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</si>
  <si>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</si>
  <si>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</si>
  <si>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</si>
  <si>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</si>
  <si>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</si>
  <si>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</si>
  <si>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</si>
  <si>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</si>
  <si>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</si>
  <si>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</si>
  <si>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</si>
  <si>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</si>
  <si>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</si>
  <si>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</si>
  <si>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</si>
  <si>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</si>
  <si>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</si>
  <si>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</si>
  <si>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</si>
  <si>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</si>
  <si>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</si>
  <si>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</si>
  <si>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</si>
  <si>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</si>
  <si>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</si>
  <si>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</si>
  <si>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</si>
  <si>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</si>
  <si>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</si>
  <si>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</si>
  <si>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</si>
  <si>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</si>
  <si>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</si>
  <si>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</si>
  <si>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</si>
  <si>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</si>
  <si>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</si>
  <si>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</si>
  <si>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</si>
  <si>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</si>
  <si>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</si>
  <si>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</si>
  <si>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</si>
  <si>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</si>
  <si>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</si>
  <si>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</si>
  <si>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</si>
  <si>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</si>
  <si>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</si>
  <si>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</si>
  <si>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</si>
  <si>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</si>
  <si>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</si>
  <si>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</si>
  <si>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</si>
  <si>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</si>
  <si>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</si>
  <si>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</si>
  <si>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</si>
  <si>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</si>
  <si>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</si>
  <si>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</si>
  <si>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</si>
  <si>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</si>
  <si>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</si>
  <si>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</si>
  <si>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</si>
  <si>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</si>
  <si>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</si>
  <si>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</si>
  <si>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</si>
  <si>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</si>
  <si>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</si>
  <si>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</si>
  <si>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</si>
  <si>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</si>
  <si>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</si>
  <si>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</si>
  <si>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</si>
  <si>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</si>
  <si>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</si>
  <si>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</si>
  <si>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</si>
  <si>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</si>
  <si>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</si>
  <si>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</si>
  <si>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</si>
  <si>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</si>
  <si>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</si>
  <si>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</si>
  <si>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</si>
  <si>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</si>
  <si>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</si>
  <si>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</si>
  <si>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</si>
  <si>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</si>
  <si>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</si>
  <si>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</si>
  <si>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</si>
  <si>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</si>
  <si>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</si>
  <si>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</si>
  <si>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</si>
  <si>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</si>
  <si>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</si>
  <si>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</si>
  <si>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</si>
  <si>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</si>
  <si>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</si>
  <si>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</si>
  <si>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</si>
  <si>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</si>
  <si>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</si>
  <si>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</si>
  <si>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</si>
  <si>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</si>
  <si>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</si>
  <si>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</si>
  <si>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</si>
  <si>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</si>
  <si>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</si>
  <si>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</si>
  <si>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</si>
  <si>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</si>
  <si>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</si>
  <si>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</si>
  <si>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</si>
  <si>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</si>
  <si>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</si>
  <si>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</si>
  <si>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</si>
  <si>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</si>
  <si>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</si>
  <si>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</si>
  <si>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</si>
  <si>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</si>
  <si>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</si>
  <si>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</si>
  <si>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</si>
  <si>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</si>
  <si>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</si>
  <si>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</si>
  <si>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</si>
  <si>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</si>
  <si>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</si>
  <si>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</si>
  <si>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</si>
  <si>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</si>
  <si>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</si>
  <si>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</si>
  <si>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</si>
  <si>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</si>
  <si>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</si>
  <si>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</si>
  <si>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</si>
  <si>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</si>
  <si>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</si>
  <si>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</si>
  <si>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</si>
  <si>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</si>
  <si>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</si>
  <si>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</si>
  <si>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</si>
  <si>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</si>
  <si>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</si>
  <si>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</si>
  <si>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</si>
  <si>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</si>
  <si>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</si>
  <si>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</si>
  <si>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</si>
  <si>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</si>
  <si>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</si>
  <si>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</si>
  <si>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</si>
  <si>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</si>
  <si>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</si>
  <si>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</si>
  <si>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</si>
  <si>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</si>
  <si>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</si>
  <si>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</si>
  <si>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</si>
  <si>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</si>
  <si>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</si>
  <si>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</si>
  <si>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</si>
  <si>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</si>
  <si>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</si>
  <si>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</si>
  <si>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</si>
  <si>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</si>
  <si>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</si>
  <si>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</si>
  <si>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</si>
  <si>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</si>
  <si>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</si>
  <si>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</si>
  <si>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</si>
  <si>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</si>
  <si>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</si>
  <si>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</si>
  <si>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</si>
  <si>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</si>
  <si>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</si>
  <si>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</si>
  <si>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</si>
  <si>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</si>
  <si>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</si>
  <si>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</si>
  <si>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</si>
  <si>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</si>
  <si>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</si>
  <si>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</si>
  <si>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</si>
  <si>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</si>
  <si>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</si>
  <si>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</si>
  <si>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</si>
  <si>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</si>
  <si>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</si>
  <si>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</si>
  <si>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</si>
  <si>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</si>
  <si>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</si>
  <si>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</si>
  <si>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</si>
  <si>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</si>
  <si>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</si>
  <si>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</si>
  <si>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</si>
  <si>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</si>
  <si>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</si>
  <si>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</si>
  <si>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</si>
  <si>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</si>
  <si>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</si>
  <si>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</si>
  <si>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</si>
  <si>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</si>
  <si>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</si>
  <si>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</si>
  <si>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</si>
  <si>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</si>
  <si>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</si>
  <si>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</si>
  <si>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</si>
  <si>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</si>
  <si>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</si>
  <si>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</si>
  <si>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</si>
  <si>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</si>
  <si>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</si>
  <si>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</si>
  <si>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</si>
  <si>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</si>
  <si>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</si>
  <si>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</si>
  <si>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</si>
  <si>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</si>
  <si>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</si>
  <si>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</si>
  <si>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</si>
  <si>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</si>
  <si>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</si>
  <si>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</si>
  <si>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</si>
  <si>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</si>
  <si>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</si>
  <si>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</si>
  <si>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</si>
  <si>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</si>
  <si>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</si>
  <si>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</si>
  <si>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</si>
  <si>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</si>
  <si>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</si>
  <si>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</si>
  <si>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</si>
  <si>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</si>
  <si>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</si>
  <si>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</si>
  <si>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</si>
  <si>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</si>
  <si>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</si>
  <si>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</si>
  <si>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</si>
  <si>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</si>
  <si>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</si>
  <si>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</si>
  <si>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</si>
  <si>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</si>
  <si>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</si>
  <si>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</si>
  <si>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</si>
  <si>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</si>
  <si>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</si>
  <si>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</si>
  <si>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</si>
  <si>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</si>
  <si>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</si>
  <si>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</si>
  <si>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</si>
  <si>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</si>
  <si>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</si>
  <si>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</si>
  <si>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</si>
  <si>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</si>
  <si>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</si>
  <si>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</si>
  <si>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</si>
  <si>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</si>
  <si>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</si>
  <si>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</si>
  <si>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</si>
  <si>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</si>
  <si>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</si>
  <si>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</si>
  <si>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</si>
  <si>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</si>
  <si>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</si>
  <si>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</si>
  <si>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</si>
  <si>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</si>
  <si>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</si>
  <si>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</si>
  <si>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</si>
  <si>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</si>
  <si>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</si>
  <si>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</si>
  <si>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</si>
  <si>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</si>
  <si>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</si>
  <si>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</si>
  <si>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</si>
  <si>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</si>
  <si>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</si>
  <si>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</si>
  <si>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</si>
  <si>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</si>
  <si>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</si>
  <si>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</si>
  <si>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</si>
  <si>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</si>
  <si>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</si>
  <si>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</si>
  <si>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</si>
  <si>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</si>
  <si>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</si>
  <si>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</si>
  <si>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</si>
  <si>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</si>
  <si>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</si>
  <si>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</si>
  <si>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</si>
  <si>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</si>
  <si>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</si>
  <si>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</si>
  <si>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</si>
  <si>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</si>
  <si>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</si>
  <si>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</si>
  <si>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</si>
  <si>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</si>
  <si>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</si>
  <si>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</si>
  <si>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</si>
  <si>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</si>
  <si>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</si>
  <si>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</si>
  <si>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</si>
  <si>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</si>
  <si>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</si>
  <si>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</si>
  <si>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</si>
  <si>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</si>
  <si>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</si>
  <si>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</si>
  <si>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</si>
  <si>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</si>
  <si>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</si>
  <si>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</si>
  <si>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</si>
  <si>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</si>
  <si>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</si>
  <si>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</si>
  <si>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</si>
  <si>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</si>
  <si>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</si>
  <si>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</si>
  <si>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</si>
  <si>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</si>
  <si>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</si>
  <si>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</si>
  <si>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</si>
  <si>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</si>
  <si>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</si>
  <si>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</si>
  <si>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</si>
  <si>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</si>
  <si>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</si>
  <si>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</si>
  <si>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</si>
  <si>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</si>
  <si>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</si>
  <si>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</si>
  <si>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</si>
  <si>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</si>
  <si>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</si>
  <si>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</si>
  <si>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</si>
  <si>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</si>
  <si>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</si>
  <si>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</si>
  <si>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</si>
  <si>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</si>
  <si>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</si>
  <si>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</si>
  <si>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</si>
  <si>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</si>
  <si>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</si>
  <si>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</si>
  <si>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</si>
  <si>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</si>
  <si>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</si>
  <si>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</si>
  <si>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</si>
  <si>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</si>
  <si>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</si>
  <si>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</si>
  <si>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</si>
  <si>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</si>
  <si>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</si>
  <si>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</si>
  <si>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</si>
  <si>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</si>
  <si>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</si>
  <si>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</si>
  <si>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</si>
  <si>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</si>
  <si>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</si>
  <si>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</si>
  <si>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</si>
  <si>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</si>
  <si>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</si>
  <si>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</si>
  <si>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</si>
  <si>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</si>
  <si>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</si>
  <si>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</si>
  <si>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</si>
  <si>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</si>
  <si>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</si>
  <si>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</si>
  <si>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</si>
  <si>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</si>
  <si>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</si>
  <si>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</si>
  <si>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</si>
  <si>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</si>
  <si>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</si>
  <si>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</si>
  <si>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</si>
  <si>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</si>
  <si>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</si>
  <si>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</si>
  <si>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</si>
  <si>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</si>
  <si>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</si>
  <si>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</si>
  <si>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</si>
  <si>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</si>
  <si>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</si>
  <si>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</si>
  <si>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</si>
  <si>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</si>
  <si>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</si>
  <si>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</si>
  <si>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</si>
  <si>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</si>
  <si>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</si>
  <si>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</si>
  <si>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</si>
  <si>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</si>
  <si>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</si>
  <si>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</si>
  <si>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</si>
  <si>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</si>
  <si>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</si>
  <si>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</si>
  <si>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</si>
  <si>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</si>
  <si>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</si>
  <si>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</si>
  <si>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</si>
  <si>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</si>
  <si>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</si>
  <si>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</si>
  <si>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</si>
  <si>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</si>
  <si>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</si>
  <si>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</si>
  <si>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</si>
  <si>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</si>
  <si>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</si>
  <si>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</si>
  <si>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</si>
  <si>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</si>
  <si>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</si>
  <si>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</si>
  <si>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</si>
  <si>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</si>
  <si>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</si>
  <si>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</si>
  <si>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</si>
  <si>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</si>
  <si>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</si>
  <si>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</si>
  <si>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</si>
  <si>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</si>
  <si>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</si>
  <si>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</si>
  <si>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</si>
  <si>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</si>
  <si>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</si>
  <si>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</si>
  <si>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</si>
  <si>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</si>
  <si>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</si>
  <si>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</si>
  <si>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</si>
  <si>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</si>
  <si>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</si>
  <si>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</si>
  <si>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</si>
  <si>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</si>
  <si>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</si>
  <si>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</si>
  <si>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</si>
  <si>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</si>
  <si>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</si>
  <si>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</si>
  <si>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</si>
  <si>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</si>
  <si>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</si>
  <si>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</si>
  <si>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</si>
  <si>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</si>
  <si>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</si>
  <si>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</si>
  <si>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</si>
  <si>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</si>
  <si>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</si>
  <si>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</si>
  <si>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</si>
  <si>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</si>
  <si>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</si>
  <si>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</si>
  <si>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</si>
  <si>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</si>
  <si>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</si>
  <si>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</si>
  <si>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</si>
  <si>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</si>
  <si>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</si>
  <si>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</si>
  <si>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</si>
  <si>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</si>
  <si>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</si>
  <si>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</si>
  <si>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</si>
  <si>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</si>
  <si>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</si>
  <si>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</si>
  <si>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</si>
  <si>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</si>
  <si>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</si>
  <si>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</si>
  <si>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</si>
  <si>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</si>
  <si>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</si>
  <si>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</si>
  <si>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</si>
  <si>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</si>
  <si>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</si>
  <si>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</si>
  <si>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</si>
  <si>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</si>
  <si>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</si>
  <si>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</si>
  <si>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</si>
  <si>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</si>
  <si>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</si>
  <si>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</si>
  <si>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</si>
  <si>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</si>
  <si>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</si>
  <si>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</si>
  <si>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</si>
  <si>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</si>
  <si>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</si>
  <si>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</si>
  <si>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</si>
  <si>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</si>
  <si>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</si>
  <si>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</si>
  <si>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</si>
  <si>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</si>
  <si>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</si>
  <si>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</si>
  <si>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</si>
  <si>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</si>
  <si>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</si>
  <si>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</si>
  <si>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</si>
  <si>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</si>
  <si>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</si>
  <si>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</si>
  <si>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</si>
  <si>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</si>
  <si>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</si>
  <si>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</si>
  <si>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</si>
  <si>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</si>
  <si>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</si>
  <si>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</si>
  <si>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</si>
  <si>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</si>
  <si>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</si>
  <si>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</si>
  <si>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</si>
  <si>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</si>
  <si>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</si>
  <si>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</si>
  <si>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</si>
  <si>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</si>
  <si>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</si>
  <si>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</si>
  <si>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</si>
  <si>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</si>
  <si>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</si>
  <si>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</si>
  <si>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</si>
  <si>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</si>
  <si>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</si>
  <si>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</si>
  <si>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</si>
  <si>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</si>
  <si>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</si>
  <si>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</si>
  <si>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</si>
  <si>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</si>
  <si>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</si>
  <si>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</si>
  <si>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</si>
  <si>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</si>
  <si>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</si>
  <si>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</si>
  <si>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</si>
  <si>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</si>
  <si>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</si>
  <si>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</si>
  <si>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</si>
  <si>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</si>
  <si>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</si>
  <si>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</si>
  <si>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</si>
  <si>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</si>
  <si>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</si>
  <si>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</si>
  <si>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</si>
  <si>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</si>
  <si>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</si>
  <si>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</si>
  <si>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</si>
  <si>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</si>
  <si>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</si>
  <si>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</si>
  <si>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</si>
  <si>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</si>
  <si>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</si>
  <si>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</si>
  <si>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</si>
  <si>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</si>
  <si>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</si>
  <si>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</si>
  <si>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</si>
  <si>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</si>
  <si>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</si>
  <si>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</si>
  <si>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</si>
  <si>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</si>
  <si>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</si>
  <si>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</si>
  <si>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</si>
  <si>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</si>
  <si>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</si>
  <si>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</si>
  <si>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</si>
  <si>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</si>
  <si>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</si>
  <si>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</si>
  <si>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</si>
  <si>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</si>
  <si>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</si>
  <si>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</si>
  <si>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</si>
  <si>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</si>
  <si>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</si>
  <si>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</si>
  <si>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</si>
  <si>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</si>
  <si>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</si>
  <si>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</si>
  <si>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</si>
  <si>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</si>
  <si>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</si>
  <si>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</si>
  <si>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</si>
  <si>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</si>
  <si>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</si>
  <si>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</si>
  <si>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</si>
  <si>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</si>
  <si>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</si>
  <si>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</si>
  <si>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</si>
  <si>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</si>
  <si>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</si>
  <si>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</si>
  <si>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</si>
  <si>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</si>
  <si>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</si>
  <si>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</si>
  <si>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</si>
  <si>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</si>
  <si>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</si>
  <si>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</si>
  <si>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</si>
  <si>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</si>
  <si>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</si>
  <si>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</si>
  <si>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</si>
  <si>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</si>
  <si>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</si>
  <si>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</si>
  <si>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</si>
  <si>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</si>
  <si>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</si>
  <si>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</si>
  <si>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</si>
  <si>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</si>
  <si>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</si>
  <si>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</si>
  <si>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</si>
  <si>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</si>
  <si>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</si>
  <si>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</si>
  <si>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</si>
  <si>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</si>
  <si>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</si>
  <si>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</si>
  <si>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</si>
  <si>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</si>
  <si>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</si>
  <si>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</si>
  <si>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</si>
  <si>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</si>
  <si>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</si>
  <si>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</si>
  <si>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</si>
  <si>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</si>
  <si>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</si>
  <si>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</si>
  <si>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</si>
  <si>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</si>
  <si>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</si>
  <si>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</si>
  <si>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</si>
  <si>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</si>
  <si>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</si>
  <si>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</si>
  <si>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</si>
  <si>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</si>
  <si>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</si>
  <si>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</si>
  <si>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</si>
  <si>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</si>
  <si>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</si>
  <si>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</si>
  <si>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</si>
  <si>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</si>
  <si>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</si>
  <si>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</si>
  <si>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</si>
  <si>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</si>
  <si>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</si>
  <si>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</si>
  <si>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</si>
  <si>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</si>
  <si>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</si>
  <si>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</si>
  <si>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</si>
  <si>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</si>
  <si>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</si>
  <si>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</si>
  <si>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</si>
  <si>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</si>
  <si>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</si>
  <si>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</si>
  <si>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</si>
  <si>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</si>
  <si>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</si>
  <si>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</si>
  <si>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</si>
  <si>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</si>
  <si>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</si>
  <si>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</si>
  <si>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</si>
  <si>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</si>
  <si>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</si>
  <si>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</si>
  <si>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</si>
  <si>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</si>
  <si>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</si>
  <si>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</si>
  <si>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</si>
  <si>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</si>
  <si>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</si>
  <si>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</si>
  <si>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</si>
  <si>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</si>
  <si>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</si>
  <si>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</si>
  <si>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</si>
  <si>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</si>
  <si>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</si>
  <si>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</si>
  <si>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</si>
  <si>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</si>
  <si>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</si>
  <si>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</si>
  <si>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</si>
  <si>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</si>
  <si>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</si>
  <si>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</si>
  <si>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</si>
  <si>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</si>
  <si>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</si>
  <si>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</si>
  <si>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</si>
  <si>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</si>
  <si>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</si>
  <si>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</si>
  <si>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</si>
  <si>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</si>
  <si>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</si>
  <si>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</si>
  <si>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</si>
  <si>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</si>
  <si>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</si>
  <si>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</si>
  <si>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</si>
  <si>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</si>
  <si>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</si>
  <si>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</si>
  <si>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</si>
  <si>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</si>
  <si>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</si>
  <si>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</si>
  <si>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</si>
  <si>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</si>
  <si>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</si>
  <si>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</si>
  <si>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</si>
  <si>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</si>
  <si>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</si>
  <si>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</si>
  <si>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</si>
  <si>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</si>
  <si>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</si>
  <si>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</si>
  <si>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</si>
  <si>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</si>
  <si>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</si>
  <si>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</si>
  <si>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</si>
  <si>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</si>
  <si>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</si>
  <si>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</si>
  <si>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</si>
  <si>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</si>
  <si>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</si>
  <si>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</si>
  <si>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</si>
  <si>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</si>
  <si>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</si>
  <si>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</si>
  <si>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</si>
  <si>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</si>
  <si>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</si>
  <si>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</si>
  <si>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</si>
  <si>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</si>
  <si>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</si>
  <si>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</si>
  <si>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</si>
  <si>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</si>
  <si>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</si>
  <si>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</si>
  <si>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</si>
  <si>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</si>
  <si>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</si>
  <si>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</si>
  <si>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</si>
  <si>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</si>
  <si>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</si>
  <si>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</si>
  <si>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</si>
  <si>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</si>
  <si>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</si>
  <si>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</si>
  <si>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</si>
  <si>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</si>
  <si>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</si>
  <si>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</si>
  <si>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</si>
  <si>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</si>
  <si>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</si>
  <si>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</si>
  <si>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</si>
  <si>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</si>
  <si>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</si>
  <si>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</si>
  <si>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</si>
  <si>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</si>
  <si>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</si>
  <si>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</si>
  <si>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</si>
  <si>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</si>
  <si>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</si>
  <si>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</si>
  <si>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</si>
  <si>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</si>
  <si>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</si>
  <si>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</si>
  <si>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</si>
  <si>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</si>
  <si>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</si>
  <si>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</si>
  <si>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</si>
  <si>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</si>
  <si>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</si>
  <si>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</si>
  <si>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</si>
  <si>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</si>
  <si>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</si>
  <si>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</si>
  <si>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</si>
  <si>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</si>
  <si>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</si>
  <si>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</si>
  <si>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</si>
  <si>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</si>
  <si>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</si>
  <si>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</si>
  <si>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</si>
  <si>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</si>
  <si>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</si>
  <si>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</si>
  <si>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</si>
  <si>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</si>
  <si>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</si>
  <si>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</si>
  <si>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</si>
  <si>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</si>
  <si>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</si>
  <si>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</si>
  <si>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</si>
  <si>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</si>
  <si>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</si>
  <si>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</si>
  <si>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</si>
  <si>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</si>
  <si>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</si>
  <si>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</si>
  <si>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</si>
  <si>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</si>
  <si>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</si>
  <si>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</si>
  <si>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</si>
  <si>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</si>
  <si>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</si>
  <si>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</si>
  <si>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</si>
  <si>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</si>
  <si>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</si>
  <si>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</si>
  <si>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</si>
  <si>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</si>
  <si>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</si>
  <si>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</si>
  <si>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</si>
  <si>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</si>
  <si>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</si>
  <si>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</si>
  <si>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</si>
  <si>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</si>
  <si>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</si>
  <si>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</si>
  <si>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</si>
  <si>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</si>
  <si>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</si>
  <si>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</si>
  <si>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</si>
  <si>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</si>
  <si>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</si>
  <si>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</si>
  <si>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</si>
  <si>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</si>
  <si>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</si>
  <si>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</si>
  <si>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</si>
  <si>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</si>
  <si>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</si>
  <si>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</si>
  <si>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</si>
  <si>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</si>
  <si>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</si>
  <si>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</si>
  <si>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</si>
  <si>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</si>
  <si>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</si>
  <si>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</si>
  <si>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</si>
  <si>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</si>
  <si>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</si>
  <si>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</si>
  <si>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</si>
  <si>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</si>
  <si>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</si>
  <si>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</si>
  <si>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</si>
  <si>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</si>
  <si>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</si>
  <si>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</si>
  <si>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</si>
  <si>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</si>
  <si>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</si>
  <si>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</si>
  <si>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</si>
  <si>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</si>
  <si>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</si>
  <si>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</si>
  <si>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</si>
  <si>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</si>
  <si>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</si>
  <si>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</si>
  <si>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</si>
  <si>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</si>
  <si>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</si>
  <si>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</si>
  <si>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</si>
  <si>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</si>
  <si>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</si>
  <si>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</si>
  <si>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</si>
  <si>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</si>
  <si>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</si>
  <si>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</si>
  <si>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</si>
  <si>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</si>
  <si>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</si>
  <si>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</si>
  <si>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</si>
  <si>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</si>
  <si>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</si>
  <si>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</si>
  <si>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</si>
  <si>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</si>
  <si>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</si>
  <si>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</si>
  <si>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</si>
  <si>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</si>
  <si>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</si>
  <si>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</si>
  <si>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</si>
  <si>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</si>
  <si>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</si>
  <si>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</si>
  <si>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</si>
  <si>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</si>
  <si>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</si>
  <si>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</si>
  <si>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</si>
  <si>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</si>
  <si>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</si>
  <si>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</si>
  <si>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</si>
  <si>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</si>
  <si>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</si>
  <si>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</si>
  <si>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</si>
  <si>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</si>
  <si>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</si>
  <si>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</si>
  <si>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</si>
  <si>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</si>
  <si>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</si>
  <si>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</si>
  <si>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</si>
  <si>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</si>
  <si>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</si>
  <si>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</si>
  <si>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</si>
  <si>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</si>
  <si>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</si>
  <si>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</si>
  <si>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</si>
  <si>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</si>
  <si>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</si>
  <si>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</si>
  <si>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</si>
  <si>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</si>
  <si>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</si>
  <si>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</si>
  <si>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</si>
  <si>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</si>
  <si>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</si>
  <si>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</si>
  <si>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</si>
  <si>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</si>
  <si>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</si>
  <si>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</si>
  <si>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</si>
  <si>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</si>
  <si>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</si>
  <si>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</si>
  <si>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</si>
  <si>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</si>
  <si>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</si>
  <si>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</si>
  <si>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</si>
  <si>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</si>
  <si>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</si>
  <si>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</si>
  <si>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</si>
  <si>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</si>
  <si>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</si>
  <si>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</si>
  <si>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</si>
  <si>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</si>
  <si>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</si>
  <si>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</si>
  <si>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</si>
  <si>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</si>
  <si>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</si>
  <si>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</si>
  <si>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</si>
  <si>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</si>
  <si>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</si>
  <si>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</si>
  <si>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</si>
  <si>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</si>
  <si>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</si>
  <si>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</si>
  <si>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</si>
  <si>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</si>
  <si>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</si>
  <si>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</si>
  <si>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</si>
  <si>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</si>
  <si>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</si>
  <si>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</si>
  <si>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</si>
  <si>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</si>
  <si>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</si>
  <si>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</si>
  <si>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</si>
  <si>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</si>
  <si>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</si>
  <si>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</si>
  <si>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</si>
  <si>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</si>
  <si>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</si>
  <si>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</si>
  <si>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</si>
  <si>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</si>
  <si>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</si>
  <si>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</si>
  <si>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</si>
  <si>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</si>
  <si>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</si>
  <si>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</si>
  <si>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</si>
  <si>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</si>
  <si>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</si>
  <si>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</si>
  <si>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</si>
  <si>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</si>
  <si>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</si>
  <si>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</si>
  <si>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</si>
  <si>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</si>
  <si>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</si>
  <si>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</si>
  <si>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</si>
  <si>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</si>
  <si>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</si>
  <si>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</si>
  <si>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</si>
  <si>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</si>
  <si>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</si>
  <si>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</si>
  <si>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</si>
  <si>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</si>
  <si>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</si>
  <si>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</si>
  <si>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</si>
  <si>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</si>
  <si>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</si>
  <si>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</si>
  <si>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</si>
  <si>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</si>
  <si>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</si>
  <si>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</si>
  <si>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</si>
  <si>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</si>
  <si>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</si>
  <si>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</si>
  <si>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</si>
  <si>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</si>
  <si>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</si>
  <si>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</si>
  <si>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</si>
  <si>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</si>
  <si>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</si>
  <si>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</si>
  <si>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</si>
  <si>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</si>
  <si>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</si>
  <si>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</si>
  <si>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</si>
  <si>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</si>
  <si>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</si>
  <si>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</si>
  <si>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</si>
  <si>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</si>
  <si>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</si>
  <si>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</si>
  <si>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</si>
  <si>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</si>
  <si>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</si>
  <si>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</si>
  <si>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</si>
  <si>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</si>
  <si>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</si>
  <si>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</si>
  <si>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</si>
  <si>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</si>
  <si>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</si>
  <si>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</si>
  <si>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</si>
  <si>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</si>
  <si>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</si>
  <si>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</si>
  <si>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</si>
  <si>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</si>
  <si>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</si>
  <si>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</si>
  <si>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</si>
  <si>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</si>
  <si>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</si>
  <si>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</si>
  <si>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</si>
  <si>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</si>
  <si>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</si>
  <si>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</si>
  <si>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</si>
  <si>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</si>
  <si>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</si>
  <si>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</si>
  <si>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</si>
  <si>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</si>
  <si>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</si>
  <si>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</si>
  <si>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</si>
  <si>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</si>
  <si>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</si>
  <si>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</si>
  <si>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</si>
  <si>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</si>
  <si>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</si>
  <si>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</si>
  <si>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</si>
  <si>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</si>
  <si>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</si>
  <si>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</si>
  <si>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</si>
  <si>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</si>
  <si>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</si>
  <si>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</si>
  <si>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</si>
  <si>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</si>
  <si>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</si>
  <si>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</si>
  <si>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</si>
  <si>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</si>
  <si>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</si>
  <si>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</si>
  <si>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</si>
  <si>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</si>
  <si>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</si>
  <si>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</si>
  <si>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</si>
  <si>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</si>
  <si>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</si>
  <si>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</si>
  <si>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</si>
  <si>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</si>
  <si>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</si>
  <si>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</si>
  <si>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</si>
  <si>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</si>
  <si>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</si>
  <si>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</si>
  <si>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</si>
  <si>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</si>
  <si>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</si>
  <si>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</si>
  <si>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</si>
  <si>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</si>
  <si>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</si>
  <si>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</si>
  <si>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</si>
  <si>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</si>
  <si>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</si>
  <si>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</si>
  <si>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</si>
  <si>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</si>
  <si>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</si>
  <si>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</si>
  <si>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</si>
  <si>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</si>
  <si>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</si>
  <si>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</si>
  <si>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</si>
  <si>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</si>
  <si>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</si>
  <si>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</si>
  <si>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</si>
  <si>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</si>
  <si>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</si>
  <si>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</si>
  <si>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</si>
  <si>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</si>
  <si>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</si>
  <si>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</si>
  <si>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</si>
  <si>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</si>
  <si>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</si>
  <si>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</si>
  <si>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</si>
  <si>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</si>
  <si>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</si>
  <si>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</si>
  <si>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</si>
  <si>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</si>
  <si>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</si>
  <si>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</si>
  <si>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</si>
  <si>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</si>
  <si>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</si>
  <si>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</si>
  <si>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</si>
  <si>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</si>
  <si>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</si>
  <si>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</si>
  <si>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</si>
  <si>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</si>
  <si>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</si>
  <si>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</si>
  <si>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</si>
  <si>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</si>
  <si>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</si>
  <si>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</si>
  <si>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</si>
  <si>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</si>
  <si>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</si>
  <si>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</si>
  <si>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</si>
  <si>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</si>
  <si>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</si>
  <si>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</si>
  <si>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</si>
  <si>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</si>
  <si>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</si>
  <si>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</si>
  <si>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</si>
  <si>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</si>
  <si>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</si>
  <si>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</si>
  <si>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</si>
  <si>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</si>
  <si>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</si>
  <si>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</si>
  <si>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</si>
  <si>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</si>
  <si>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</si>
  <si>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</si>
  <si>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</si>
  <si>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</si>
  <si>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</si>
  <si>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</si>
  <si>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</si>
  <si>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</si>
  <si>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</si>
  <si>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</si>
  <si>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</si>
  <si>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</si>
  <si>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</si>
  <si>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</si>
  <si>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</si>
  <si>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</si>
  <si>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</si>
  <si>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</si>
  <si>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</si>
  <si>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</si>
  <si>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</si>
  <si>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</si>
  <si>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</si>
  <si>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</si>
  <si>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</si>
  <si>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</si>
  <si>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</si>
  <si>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</si>
  <si>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</si>
  <si>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</si>
  <si>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</si>
  <si>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</si>
  <si>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</si>
  <si>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</si>
  <si>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</si>
  <si>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</si>
  <si>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</si>
  <si>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</si>
  <si>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</si>
  <si>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</si>
  <si>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</si>
  <si>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</si>
  <si>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</si>
  <si>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</si>
  <si>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</si>
  <si>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</si>
  <si>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</si>
  <si>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</si>
  <si>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</si>
  <si>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</si>
  <si>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</si>
  <si>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</si>
  <si>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</si>
  <si>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</si>
  <si>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</si>
  <si>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</si>
  <si>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</si>
  <si>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</si>
  <si>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</si>
  <si>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</si>
  <si>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</si>
  <si>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</si>
  <si>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</si>
  <si>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</si>
  <si>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</si>
  <si>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</si>
  <si>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</si>
  <si>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</si>
  <si>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</si>
  <si>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</si>
  <si>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</si>
  <si>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</si>
  <si>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</si>
  <si>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</si>
  <si>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</si>
  <si>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</si>
  <si>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</si>
  <si>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</si>
  <si>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</si>
  <si>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</si>
  <si>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</si>
  <si>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</si>
  <si>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</si>
  <si>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</si>
  <si>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</si>
  <si>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</si>
  <si>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</si>
  <si>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</si>
  <si>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</si>
  <si>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</si>
  <si>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</si>
  <si>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</si>
  <si>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</si>
  <si>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</si>
  <si>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</si>
  <si>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</si>
  <si>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</si>
  <si>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</si>
  <si>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</si>
  <si>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</si>
  <si>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</si>
  <si>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</si>
  <si>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</si>
  <si>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</si>
  <si>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</si>
  <si>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</si>
  <si>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</si>
  <si>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</si>
  <si>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</si>
  <si>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</si>
  <si>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</si>
  <si>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</si>
  <si>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</si>
  <si>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</si>
  <si>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</si>
  <si>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</si>
  <si>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</si>
  <si>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</si>
  <si>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</si>
  <si>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</si>
  <si>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</si>
  <si>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</si>
  <si>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</si>
  <si>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</si>
  <si>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</si>
  <si>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</si>
  <si>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</si>
  <si>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</si>
  <si>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</si>
  <si>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</si>
  <si>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</si>
  <si>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</si>
  <si>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</si>
  <si>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</si>
  <si>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</si>
  <si>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</si>
  <si>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</si>
  <si>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</si>
  <si>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</si>
  <si>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</si>
  <si>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</si>
  <si>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</si>
  <si>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</si>
  <si>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</si>
  <si>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</si>
  <si>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</si>
  <si>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</si>
  <si>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</si>
  <si>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</si>
  <si>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</si>
  <si>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</si>
  <si>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</si>
  <si>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</si>
  <si>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</si>
  <si>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</si>
  <si>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</si>
  <si>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</si>
  <si>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</si>
  <si>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</si>
  <si>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</si>
  <si>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</si>
  <si>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</si>
  <si>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</si>
  <si>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</si>
  <si>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</si>
  <si>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</si>
  <si>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</si>
  <si>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</si>
  <si>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</si>
  <si>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</si>
  <si>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</si>
  <si>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</si>
  <si>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</si>
  <si>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</si>
  <si>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</si>
  <si>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</si>
  <si>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</si>
  <si>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</si>
  <si>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</si>
  <si>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</si>
  <si>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</si>
  <si>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</si>
  <si>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</si>
  <si>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</si>
  <si>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</si>
  <si>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</si>
  <si>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</si>
  <si>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</si>
  <si>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</si>
  <si>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</si>
  <si>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</si>
  <si>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</si>
  <si>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</si>
  <si>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</si>
  <si>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</si>
  <si>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</si>
  <si>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</si>
  <si>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</si>
  <si>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</si>
  <si>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</si>
  <si>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</si>
  <si>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</si>
  <si>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</si>
  <si>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</si>
  <si>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</si>
  <si>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</si>
  <si>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</si>
  <si>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</si>
  <si>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</si>
  <si>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</si>
  <si>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</si>
  <si>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</si>
  <si>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</si>
  <si>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</si>
  <si>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</si>
  <si>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</si>
  <si>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</si>
  <si>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</si>
  <si>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</si>
  <si>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</si>
  <si>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</si>
  <si>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</si>
  <si>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</si>
  <si>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</si>
  <si>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</si>
  <si>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</si>
  <si>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</si>
  <si>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</si>
  <si>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</si>
  <si>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</si>
  <si>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</si>
  <si>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</si>
  <si>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</si>
  <si>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</si>
  <si>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</si>
  <si>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</si>
  <si>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</si>
  <si>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</si>
  <si>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</si>
  <si>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</si>
  <si>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</si>
  <si>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</si>
  <si>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</si>
  <si>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</si>
  <si>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</si>
  <si>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</si>
  <si>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</si>
  <si>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</si>
  <si>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</si>
  <si>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</si>
  <si>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</si>
  <si>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</si>
  <si>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</si>
  <si>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</si>
  <si>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</si>
  <si>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</si>
  <si>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</si>
  <si>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</si>
  <si>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</si>
  <si>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</si>
  <si>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</si>
  <si>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</si>
  <si>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</si>
  <si>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</si>
  <si>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</si>
  <si>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</si>
  <si>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</si>
  <si>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</si>
  <si>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</si>
  <si>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</si>
  <si>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</si>
  <si>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</si>
  <si>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</si>
  <si>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</si>
  <si>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</si>
  <si>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</si>
  <si>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</si>
  <si>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</si>
  <si>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</si>
  <si>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</si>
  <si>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</si>
  <si>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</si>
  <si>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</si>
  <si>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</si>
  <si>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</si>
  <si>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</si>
  <si>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</si>
  <si>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</si>
  <si>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</si>
  <si>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</si>
  <si>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</si>
  <si>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</si>
  <si>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</si>
  <si>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</si>
  <si>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</si>
  <si>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</si>
  <si>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</si>
  <si>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</si>
  <si>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</si>
  <si>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</si>
  <si>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</si>
  <si>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</si>
  <si>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</si>
  <si>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</si>
  <si>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</si>
  <si>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</si>
  <si>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</si>
  <si>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</si>
  <si>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</si>
  <si>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</si>
  <si>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</si>
  <si>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</si>
  <si>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</si>
  <si>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</si>
  <si>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</si>
  <si>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</si>
  <si>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</si>
  <si>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</si>
  <si>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</si>
  <si>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</si>
  <si>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</si>
  <si>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</si>
  <si>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</si>
  <si>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</si>
  <si>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</si>
  <si>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</si>
  <si>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</si>
  <si>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</si>
  <si>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</si>
  <si>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</si>
  <si>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</si>
  <si>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</si>
  <si>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</si>
  <si>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</si>
  <si>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</si>
  <si>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</si>
  <si>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</si>
  <si>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</si>
  <si>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</si>
  <si>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</si>
  <si>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</si>
  <si>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</si>
  <si>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</si>
  <si>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</si>
  <si>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</si>
  <si>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</si>
  <si>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</si>
  <si>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</si>
  <si>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</si>
  <si>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</si>
  <si>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</si>
  <si>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</si>
  <si>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</si>
  <si>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</si>
  <si>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</si>
  <si>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</si>
  <si>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</si>
  <si>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</si>
  <si>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</si>
  <si>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</si>
  <si>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</si>
  <si>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</si>
  <si>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</si>
  <si>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</si>
  <si>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</si>
  <si>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</si>
  <si>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</si>
  <si>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</si>
  <si>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</si>
  <si>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</si>
  <si>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</si>
  <si>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</si>
  <si>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</si>
  <si>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</si>
  <si>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</si>
  <si>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</si>
  <si>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</si>
  <si>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</si>
  <si>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</si>
  <si>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</si>
  <si>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</si>
  <si>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</si>
  <si>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</si>
  <si>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</si>
  <si>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</si>
  <si>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</si>
  <si>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</si>
  <si>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</si>
  <si>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</si>
  <si>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</si>
  <si>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</si>
  <si>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</si>
  <si>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</si>
  <si>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</si>
  <si>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</si>
  <si>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</si>
  <si>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</si>
  <si>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</si>
  <si>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</si>
  <si>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</si>
  <si>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</si>
  <si>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</si>
  <si>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</si>
  <si>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</si>
  <si>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</si>
  <si>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</si>
  <si>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</si>
  <si>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</si>
  <si>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</si>
  <si>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</si>
  <si>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</si>
  <si>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</si>
  <si>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</si>
  <si>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</si>
  <si>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</si>
  <si>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</si>
  <si>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</si>
  <si>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</si>
  <si>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</si>
  <si>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</si>
  <si>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</si>
  <si>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</si>
  <si>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</si>
  <si>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</si>
  <si>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</si>
  <si>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</si>
  <si>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</si>
  <si>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</si>
  <si>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</si>
  <si>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</si>
  <si>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</si>
  <si>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</si>
  <si>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</si>
  <si>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</si>
  <si>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</si>
  <si>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</si>
  <si>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</si>
  <si>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</si>
  <si>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</si>
  <si>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</si>
  <si>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</si>
  <si>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</si>
  <si>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</si>
  <si>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</si>
  <si>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</si>
  <si>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</si>
  <si>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</si>
  <si>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</si>
  <si>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</si>
  <si>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</si>
  <si>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</si>
  <si>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</si>
  <si>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</si>
  <si>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</si>
  <si>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</si>
  <si>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</si>
  <si>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</si>
  <si>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</si>
  <si>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</si>
  <si>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</si>
  <si>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</si>
  <si>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</si>
  <si>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</si>
  <si>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</si>
  <si>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</si>
  <si>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</si>
  <si>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</si>
  <si>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</si>
  <si>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</si>
  <si>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</si>
  <si>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</si>
  <si>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</si>
  <si>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</si>
  <si>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</si>
  <si>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</si>
  <si>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</si>
  <si>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</si>
  <si>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</si>
  <si>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</si>
  <si>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</si>
  <si>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</si>
  <si>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</si>
  <si>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</si>
  <si>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</si>
  <si>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</si>
  <si>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</si>
  <si>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</si>
  <si>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</si>
  <si>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</si>
  <si>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</si>
  <si>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</si>
  <si>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</si>
  <si>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</si>
  <si>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</si>
  <si>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</si>
  <si>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</si>
  <si>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</si>
  <si>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</si>
  <si>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</si>
  <si>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</si>
  <si>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</si>
  <si>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</si>
  <si>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</si>
  <si>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</si>
  <si>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</si>
  <si>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</si>
  <si>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</si>
  <si>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</si>
  <si>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</si>
  <si>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</si>
  <si>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</si>
  <si>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</si>
  <si>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</si>
  <si>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</si>
  <si>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</si>
  <si>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</si>
  <si>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</si>
  <si>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</si>
  <si>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</si>
  <si>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</si>
  <si>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</si>
  <si>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</si>
  <si>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</si>
  <si>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</si>
  <si>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</si>
  <si>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</si>
  <si>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</si>
  <si>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</si>
  <si>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</si>
  <si>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</si>
  <si>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</si>
  <si>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</si>
  <si>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</si>
  <si>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</si>
  <si>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</si>
  <si>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</si>
  <si>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</si>
  <si>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</si>
  <si>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</si>
  <si>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</si>
  <si>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</si>
  <si>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</si>
  <si>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</si>
  <si>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</si>
  <si>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</si>
  <si>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</si>
  <si>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</si>
  <si>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</si>
  <si>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</si>
  <si>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</si>
  <si>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</si>
  <si>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</si>
  <si>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</si>
  <si>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</si>
  <si>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</si>
  <si>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</si>
  <si>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</si>
  <si>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</si>
  <si>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</si>
  <si>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</si>
  <si>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</si>
  <si>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</si>
  <si>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</si>
  <si>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</si>
  <si>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</si>
  <si>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</si>
  <si>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</si>
  <si>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</si>
  <si>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</si>
  <si>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</si>
  <si>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</si>
  <si>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</si>
  <si>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</si>
  <si>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</si>
  <si>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</si>
  <si>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</si>
  <si>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</si>
  <si>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</si>
  <si>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</si>
  <si>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</si>
  <si>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</si>
  <si>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</si>
  <si>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</si>
  <si>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</si>
  <si>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</si>
  <si>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</si>
  <si>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</si>
  <si>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</si>
  <si>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</si>
  <si>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</si>
  <si>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</si>
  <si>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</si>
  <si>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</si>
  <si>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</si>
  <si>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</si>
  <si>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</si>
  <si>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</si>
  <si>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</si>
  <si>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</si>
  <si>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</si>
  <si>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</si>
  <si>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</si>
  <si>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</si>
  <si>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</si>
  <si>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</si>
  <si>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</si>
  <si>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</si>
  <si>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</si>
  <si>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</si>
  <si>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</si>
  <si>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</si>
  <si>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</si>
  <si>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</si>
  <si>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</si>
  <si>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</si>
  <si>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</si>
  <si>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</si>
  <si>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</si>
  <si>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</si>
  <si>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</si>
  <si>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</si>
  <si>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</si>
  <si>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</si>
  <si>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</si>
  <si>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</si>
  <si>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</si>
  <si>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</si>
  <si>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</si>
  <si>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</si>
  <si>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</si>
  <si>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</si>
  <si>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</si>
  <si>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</si>
  <si>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</si>
  <si>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</si>
  <si>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</si>
  <si>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</si>
  <si>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</si>
  <si>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</si>
  <si>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</si>
  <si>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</si>
  <si>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</si>
  <si>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</si>
  <si>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</si>
  <si>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</si>
  <si>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</si>
  <si>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</si>
  <si>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</si>
  <si>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</si>
  <si>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</si>
  <si>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</si>
  <si>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</si>
  <si>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</si>
  <si>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</si>
  <si>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</si>
  <si>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</si>
  <si>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</si>
  <si>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</si>
  <si>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</si>
  <si>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</si>
  <si>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</si>
  <si>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</si>
  <si>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</si>
  <si>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</si>
  <si>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</si>
  <si>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</si>
  <si>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</si>
  <si>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</si>
  <si>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</si>
  <si>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</si>
  <si>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</si>
  <si>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</si>
  <si>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</si>
  <si>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</si>
  <si>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</si>
  <si>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</si>
  <si>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</si>
  <si>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</si>
  <si>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</si>
  <si>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</si>
  <si>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</si>
  <si>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</si>
  <si>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</si>
  <si>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</si>
  <si>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</si>
  <si>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</si>
  <si>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</si>
  <si>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</si>
  <si>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</si>
  <si>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</si>
  <si>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</si>
  <si>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</si>
  <si>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</si>
  <si>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</si>
  <si>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</si>
  <si>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</si>
  <si>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</si>
  <si>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</si>
  <si>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</si>
  <si>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</si>
  <si>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</si>
  <si>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</si>
  <si>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</si>
  <si>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</si>
  <si>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</si>
  <si>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</si>
  <si>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</si>
  <si>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</si>
  <si>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</si>
  <si>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</si>
  <si>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</si>
  <si>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</si>
  <si>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</si>
  <si>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</si>
  <si>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</si>
  <si>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</si>
  <si>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</si>
  <si>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</si>
  <si>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</si>
  <si>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</si>
  <si>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</si>
  <si>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</si>
  <si>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</si>
  <si>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</si>
  <si>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</si>
  <si>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</si>
  <si>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</si>
  <si>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</si>
  <si>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</si>
  <si>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</si>
  <si>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</si>
  <si>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</si>
  <si>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</si>
  <si>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</si>
  <si>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</si>
  <si>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</si>
  <si>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</si>
  <si>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</si>
  <si>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</si>
  <si>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</si>
  <si>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</si>
  <si>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</si>
  <si>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</si>
  <si>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</si>
  <si>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</si>
  <si>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</si>
  <si>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</si>
  <si>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</si>
  <si>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</si>
  <si>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</si>
  <si>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</si>
  <si>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</si>
  <si>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</si>
  <si>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</si>
  <si>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</si>
  <si>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</si>
  <si>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</si>
  <si>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</si>
  <si>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</si>
  <si>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</si>
  <si>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</si>
  <si>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</si>
  <si>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</si>
  <si>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</si>
  <si>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</si>
  <si>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</si>
  <si>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</si>
  <si>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</si>
  <si>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</si>
  <si>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</si>
  <si>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</si>
  <si>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</si>
  <si>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</si>
  <si>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</si>
  <si>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</si>
  <si>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</si>
  <si>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</si>
  <si>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</si>
  <si>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</si>
  <si>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</si>
  <si>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</si>
  <si>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</si>
  <si>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</si>
  <si>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</si>
  <si>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</si>
  <si>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</si>
  <si>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</si>
  <si>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</si>
  <si>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</si>
  <si>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</si>
  <si>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</si>
  <si>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</si>
  <si>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</si>
  <si>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</si>
  <si>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</si>
  <si>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</si>
  <si>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</si>
  <si>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</si>
  <si>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</si>
  <si>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</si>
  <si>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</si>
  <si>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</si>
  <si>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</si>
  <si>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</si>
  <si>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</si>
  <si>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</si>
  <si>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</si>
  <si>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</si>
  <si>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</si>
  <si>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</si>
  <si>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</si>
  <si>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</si>
  <si>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</si>
  <si>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</si>
  <si>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</si>
  <si>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</si>
  <si>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</si>
  <si>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</si>
  <si>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</si>
  <si>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</si>
  <si>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</si>
  <si>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</si>
  <si>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</si>
  <si>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</si>
  <si>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</si>
  <si>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</si>
  <si>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</si>
  <si>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</si>
  <si>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</si>
  <si>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</si>
  <si>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</si>
  <si>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</si>
  <si>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</si>
  <si>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</si>
  <si>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</si>
  <si>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</si>
  <si>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</si>
  <si>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</si>
  <si>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</si>
  <si>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</si>
  <si>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</si>
  <si>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</si>
  <si>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</si>
  <si>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</si>
  <si>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</si>
  <si>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</si>
  <si>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</si>
  <si>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</si>
  <si>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</si>
  <si>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</si>
  <si>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</si>
  <si>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</si>
  <si>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</si>
  <si>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</si>
  <si>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</si>
  <si>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</si>
  <si>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</si>
  <si>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</si>
  <si>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</si>
  <si>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</si>
  <si>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</si>
  <si>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</si>
  <si>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</si>
  <si>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</si>
  <si>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</si>
  <si>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</si>
  <si>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</si>
  <si>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</si>
  <si>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</si>
  <si>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</si>
  <si>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</si>
  <si>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</si>
  <si>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</si>
  <si>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</si>
  <si>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</si>
  <si>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</si>
  <si>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</si>
  <si>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</si>
  <si>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</si>
  <si>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</si>
  <si>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</si>
  <si>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</si>
  <si>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</si>
  <si>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</si>
  <si>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</si>
  <si>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</si>
  <si>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</si>
  <si>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</si>
  <si>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</si>
  <si>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</si>
  <si>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</si>
  <si>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</si>
  <si>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</si>
  <si>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</si>
  <si>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</si>
  <si>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</si>
  <si>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</si>
  <si>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</si>
  <si>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</si>
  <si>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</si>
  <si>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</si>
  <si>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</si>
  <si>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</si>
  <si>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</si>
  <si>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</si>
  <si>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</si>
  <si>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</si>
  <si>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</si>
  <si>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</si>
  <si>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</si>
  <si>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</si>
  <si>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</si>
  <si>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</si>
  <si>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</si>
  <si>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</si>
  <si>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</si>
  <si>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</si>
  <si>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</si>
  <si>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</si>
  <si>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</si>
  <si>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</si>
  <si>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</si>
  <si>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</si>
  <si>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</si>
  <si>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</si>
  <si>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</si>
  <si>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</si>
  <si>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</si>
  <si>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</si>
  <si>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</si>
  <si>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</si>
  <si>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</si>
  <si>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</si>
  <si>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</si>
  <si>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</si>
  <si>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</si>
  <si>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</si>
  <si>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</si>
  <si>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</si>
  <si>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</si>
  <si>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</si>
  <si>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</si>
  <si>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</si>
  <si>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</si>
  <si>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</si>
  <si>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</si>
  <si>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</si>
  <si>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</si>
  <si>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</si>
  <si>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</si>
  <si>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</si>
  <si>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</si>
  <si>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</si>
  <si>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</si>
  <si>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</si>
  <si>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</si>
  <si>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</si>
  <si>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</si>
  <si>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</si>
  <si>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</si>
  <si>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</si>
  <si>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</si>
  <si>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</si>
  <si>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</si>
  <si>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</si>
  <si>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</si>
  <si>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</si>
  <si>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</si>
  <si>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</si>
  <si>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</si>
  <si>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</si>
  <si>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</si>
  <si>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</si>
  <si>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</si>
  <si>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</si>
  <si>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</si>
  <si>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</si>
  <si>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</si>
  <si>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</si>
  <si>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</si>
  <si>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</si>
  <si>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</si>
  <si>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</si>
  <si>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</si>
  <si>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</si>
  <si>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</si>
  <si>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</si>
  <si>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</si>
  <si>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</si>
  <si>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</si>
  <si>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</si>
  <si>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</si>
  <si>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</si>
  <si>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</si>
  <si>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</si>
  <si>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</si>
  <si>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</si>
  <si>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</si>
  <si>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</si>
  <si>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</si>
  <si>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</si>
  <si>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</si>
  <si>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</si>
  <si>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</si>
  <si>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</si>
  <si>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</si>
  <si>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</si>
  <si>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</si>
  <si>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</si>
  <si>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</si>
  <si>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</si>
  <si>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</si>
  <si>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</si>
  <si>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</si>
  <si>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</si>
  <si>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</si>
  <si>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</si>
  <si>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</si>
  <si>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</si>
  <si>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</si>
  <si>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</si>
  <si>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</si>
  <si>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</si>
  <si>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</si>
  <si>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</si>
  <si>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</si>
  <si>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</si>
  <si>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</si>
  <si>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</si>
  <si>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</si>
  <si>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</si>
  <si>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</si>
  <si>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</si>
  <si>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</si>
  <si>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</si>
  <si>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</si>
  <si>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</si>
  <si>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</si>
  <si>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</si>
  <si>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</si>
  <si>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</si>
  <si>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</si>
  <si>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</si>
  <si>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</si>
  <si>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</si>
  <si>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</si>
  <si>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</si>
  <si>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</si>
  <si>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</si>
  <si>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</si>
  <si>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</si>
  <si>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</si>
  <si>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</si>
  <si>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</si>
  <si>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</si>
  <si>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</si>
  <si>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</si>
  <si>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</si>
  <si>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</si>
  <si>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</si>
  <si>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</si>
  <si>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</si>
  <si>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</si>
  <si>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</si>
  <si>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</si>
  <si>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</si>
  <si>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</si>
  <si>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</si>
  <si>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</si>
  <si>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</si>
  <si>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</si>
  <si>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</si>
  <si>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</si>
  <si>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</si>
  <si>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</si>
  <si>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</si>
  <si>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</si>
  <si>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</si>
  <si>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</si>
  <si>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</si>
  <si>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</si>
  <si>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</si>
  <si>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</si>
  <si>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</si>
  <si>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</si>
  <si>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</si>
  <si>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</si>
  <si>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</si>
  <si>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</si>
  <si>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</si>
  <si>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</si>
  <si>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</si>
  <si>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</si>
  <si>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</si>
  <si>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</si>
  <si>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</si>
  <si>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</si>
  <si>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</si>
  <si>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</si>
  <si>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</si>
  <si>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</si>
  <si>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</si>
  <si>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</si>
  <si>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</si>
  <si>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</si>
  <si>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</si>
  <si>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</si>
  <si>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</si>
  <si>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</si>
  <si>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</si>
  <si>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</si>
  <si>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</si>
  <si>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</si>
  <si>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</si>
  <si>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</si>
  <si>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</si>
  <si>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</si>
  <si>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</si>
  <si>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</si>
  <si>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</si>
  <si>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</si>
  <si>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</si>
  <si>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</si>
  <si>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</si>
  <si>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</si>
  <si>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</si>
  <si>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</si>
  <si>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</si>
  <si>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</si>
  <si>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</si>
  <si>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</si>
  <si>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</si>
  <si>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</si>
  <si>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</si>
  <si>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</si>
  <si>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</si>
  <si>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</si>
  <si>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</si>
  <si>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</si>
  <si>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</si>
  <si>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</si>
  <si>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</si>
  <si>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</si>
  <si>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</si>
  <si>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</si>
  <si>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</si>
  <si>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</si>
  <si>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</si>
  <si>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</si>
  <si>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</si>
  <si>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</si>
  <si>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</si>
  <si>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</si>
  <si>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</si>
  <si>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</si>
  <si>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</si>
  <si>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</si>
  <si>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</si>
  <si>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</si>
  <si>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</si>
  <si>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</si>
  <si>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</si>
  <si>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</si>
  <si>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</si>
  <si>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</si>
  <si>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</si>
  <si>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</si>
  <si>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</si>
  <si>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</si>
  <si>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</si>
  <si>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</si>
  <si>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</si>
  <si>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</si>
  <si>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</si>
  <si>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</si>
  <si>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</si>
  <si>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</si>
  <si>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</si>
  <si>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</si>
  <si>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</si>
  <si>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</si>
  <si>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</si>
  <si>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</si>
  <si>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</si>
  <si>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</si>
  <si>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</si>
  <si>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</si>
  <si>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</si>
  <si>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</si>
  <si>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</si>
  <si>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</si>
  <si>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</si>
  <si>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</si>
  <si>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</si>
  <si>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</si>
  <si>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</si>
  <si>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</si>
  <si>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</si>
  <si>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</si>
  <si>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</si>
  <si>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</si>
  <si>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</si>
  <si>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</si>
  <si>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</si>
  <si>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</si>
  <si>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</si>
  <si>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</si>
  <si>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</si>
  <si>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</si>
  <si>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</si>
  <si>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</si>
  <si>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</si>
  <si>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</si>
  <si>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</si>
  <si>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</si>
  <si>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</si>
  <si>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</si>
  <si>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</si>
  <si>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</si>
  <si>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</si>
  <si>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</si>
  <si>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</si>
  <si>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</si>
  <si>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</si>
  <si>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</si>
  <si>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</si>
  <si>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</si>
  <si>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</si>
  <si>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</si>
  <si>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</si>
  <si>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</si>
  <si>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</si>
  <si>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</si>
  <si>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</si>
  <si>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</si>
  <si>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</si>
  <si>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</si>
  <si>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</si>
  <si>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</si>
  <si>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</si>
  <si>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</si>
  <si>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</si>
  <si>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</si>
  <si>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</si>
  <si>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</si>
  <si>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</si>
  <si>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</si>
  <si>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</si>
  <si>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</si>
  <si>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</si>
  <si>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</si>
  <si>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</si>
  <si>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</si>
  <si>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</si>
  <si>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</si>
  <si>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</si>
  <si>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</si>
  <si>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</si>
  <si>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</si>
  <si>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</si>
  <si>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</si>
  <si>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</si>
  <si>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</si>
  <si>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</si>
  <si>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</si>
  <si>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</si>
  <si>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</si>
  <si>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</si>
  <si>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</si>
  <si>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</si>
  <si>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</si>
  <si>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</si>
  <si>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</si>
  <si>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</si>
  <si>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</si>
  <si>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</si>
  <si>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</si>
  <si>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</si>
  <si>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</si>
  <si>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</si>
  <si>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</si>
  <si>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</si>
  <si>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</si>
  <si>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</si>
  <si>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</si>
  <si>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</si>
  <si>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</si>
  <si>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</si>
  <si>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</si>
  <si>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</si>
  <si>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</si>
  <si>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</si>
  <si>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</si>
  <si>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</si>
  <si>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</si>
  <si>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</si>
  <si>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</si>
  <si>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</si>
  <si>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</si>
  <si>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</si>
  <si>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</si>
  <si>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</si>
  <si>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</si>
  <si>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</si>
  <si>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</si>
  <si>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</si>
  <si>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</si>
  <si>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</si>
  <si>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</si>
  <si>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</si>
  <si>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</si>
  <si>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</si>
  <si>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</si>
  <si>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</si>
  <si>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</si>
  <si>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</si>
  <si>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</si>
  <si>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</si>
  <si>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</si>
  <si>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</si>
  <si>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</si>
  <si>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</si>
  <si>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</si>
  <si>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</si>
  <si>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</si>
  <si>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</si>
  <si>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</si>
  <si>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</si>
  <si>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</si>
  <si>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</si>
  <si>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</si>
  <si>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</si>
  <si>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</si>
  <si>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</si>
  <si>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</si>
  <si>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</si>
  <si>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</si>
  <si>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</si>
  <si>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</si>
  <si>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</si>
  <si>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</si>
  <si>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</si>
  <si>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</si>
  <si>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</si>
  <si>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</si>
  <si>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</si>
  <si>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</si>
  <si>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</si>
  <si>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</si>
  <si>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</si>
  <si>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</si>
  <si>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</si>
  <si>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</si>
  <si>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</si>
  <si>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</si>
  <si>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</si>
  <si>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</si>
  <si>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</si>
  <si>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</si>
  <si>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</si>
  <si>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</si>
  <si>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</si>
  <si>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</si>
  <si>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</si>
  <si>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</si>
  <si>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</si>
  <si>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</si>
  <si>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</si>
  <si>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</si>
  <si>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</si>
  <si>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</si>
  <si>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</si>
  <si>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</si>
  <si>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</si>
  <si>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</si>
  <si>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</si>
  <si>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</si>
  <si>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</si>
  <si>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</si>
  <si>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</si>
  <si>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</si>
  <si>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</si>
  <si>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</si>
  <si>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</si>
  <si>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</si>
  <si>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</si>
  <si>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</si>
  <si>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</si>
  <si>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</si>
  <si>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</si>
  <si>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</si>
  <si>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</si>
  <si>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</si>
  <si>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</si>
  <si>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</si>
  <si>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</si>
  <si>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</si>
  <si>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</si>
  <si>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</si>
  <si>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</si>
  <si>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</si>
  <si>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</si>
  <si>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</si>
  <si>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</si>
  <si>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</si>
  <si>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</si>
  <si>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</si>
  <si>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</si>
  <si>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</si>
  <si>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</si>
  <si>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</si>
  <si>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</si>
  <si>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</si>
  <si>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</si>
  <si>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</si>
  <si>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</si>
  <si>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</si>
  <si>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</si>
  <si>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</si>
  <si>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</si>
  <si>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</si>
  <si>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</si>
  <si>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</si>
  <si>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</si>
  <si>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</si>
  <si>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</si>
  <si>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</si>
  <si>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</si>
  <si>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</si>
  <si>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</si>
  <si>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</si>
  <si>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</si>
  <si>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</si>
  <si>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</si>
  <si>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</si>
  <si>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</si>
  <si>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</si>
  <si>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</si>
  <si>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</si>
  <si>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</si>
  <si>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</si>
  <si>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</si>
  <si>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</si>
  <si>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</si>
  <si>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</si>
  <si>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</si>
  <si>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</si>
  <si>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</si>
  <si>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</si>
  <si>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</si>
  <si>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</si>
  <si>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</si>
  <si>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</si>
  <si>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</si>
  <si>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</si>
  <si>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</si>
  <si>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</si>
  <si>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</si>
  <si>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</si>
  <si>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</si>
  <si>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</si>
  <si>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</si>
  <si>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</si>
  <si>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</si>
  <si>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</si>
  <si>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</si>
  <si>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</si>
  <si>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</si>
  <si>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</si>
  <si>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</si>
  <si>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</si>
  <si>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</si>
  <si>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</si>
  <si>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</si>
  <si>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</si>
  <si>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</si>
  <si>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</si>
  <si>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</si>
  <si>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</si>
  <si>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</si>
  <si>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</si>
  <si>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</si>
  <si>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</si>
  <si>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</si>
  <si>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</si>
  <si>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</si>
  <si>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</si>
  <si>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</si>
  <si>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</si>
  <si>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</si>
  <si>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</si>
  <si>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</si>
  <si>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</si>
  <si>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</si>
  <si>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</si>
  <si>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</si>
  <si>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</si>
  <si>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</si>
  <si>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</si>
  <si>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</si>
  <si>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</si>
  <si>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</si>
  <si>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</si>
  <si>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</si>
  <si>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</si>
  <si>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</si>
  <si>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</si>
  <si>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</si>
  <si>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</si>
  <si>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</si>
  <si>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</si>
  <si>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</si>
  <si>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</si>
  <si>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</si>
  <si>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</si>
  <si>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</si>
  <si>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</si>
  <si>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</si>
  <si>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</si>
  <si>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</si>
  <si>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</si>
  <si>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</si>
  <si>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</si>
  <si>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</si>
  <si>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</si>
  <si>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</si>
  <si>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</si>
  <si>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</si>
  <si>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</si>
  <si>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</si>
  <si>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</si>
  <si>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</si>
  <si>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</si>
  <si>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</si>
  <si>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</si>
  <si>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</si>
  <si>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</si>
  <si>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</si>
  <si>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</si>
  <si>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</si>
  <si>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</si>
  <si>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</si>
  <si>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</si>
  <si>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</si>
  <si>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</si>
  <si>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</si>
  <si>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</si>
  <si>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</si>
  <si>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</si>
  <si>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</si>
  <si>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</si>
  <si>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</si>
  <si>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</si>
  <si>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</si>
  <si>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</si>
  <si>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</si>
  <si>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</si>
  <si>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</si>
  <si>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</si>
  <si>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</si>
  <si>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</si>
  <si>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</si>
  <si>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</si>
  <si>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</si>
  <si>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</si>
  <si>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</si>
  <si>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</si>
  <si>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</si>
  <si>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</si>
  <si>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</si>
  <si>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</si>
  <si>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</si>
  <si>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</si>
  <si>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</si>
  <si>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</si>
  <si>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</si>
  <si>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</si>
  <si>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</si>
  <si>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</si>
  <si>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</si>
  <si>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</si>
  <si>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</si>
  <si>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</si>
  <si>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</si>
  <si>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</si>
  <si>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</si>
  <si>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</si>
  <si>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</si>
  <si>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</si>
  <si>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</si>
  <si>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</si>
  <si>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</si>
  <si>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</si>
  <si>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</si>
  <si>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</si>
  <si>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</si>
  <si>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</si>
  <si>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</si>
  <si>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</si>
  <si>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</si>
  <si>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</si>
  <si>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</si>
  <si>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</si>
  <si>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</si>
  <si>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</si>
  <si>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</si>
  <si>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</si>
  <si>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</si>
  <si>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</si>
  <si>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</si>
  <si>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</si>
  <si>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</si>
  <si>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</si>
  <si>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</si>
  <si>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</si>
  <si>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</si>
  <si>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</si>
  <si>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</si>
  <si>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</si>
  <si>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</si>
  <si>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</si>
  <si>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</si>
  <si>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</si>
  <si>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</si>
  <si>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</si>
  <si>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</si>
  <si>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</si>
  <si>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</si>
  <si>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</si>
  <si>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</si>
  <si>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</si>
  <si>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</si>
  <si>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</si>
  <si>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</si>
  <si>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</si>
  <si>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</si>
  <si>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</si>
  <si>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</si>
  <si>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</si>
  <si>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</si>
  <si>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</si>
  <si>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</si>
  <si>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</si>
  <si>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</si>
  <si>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</si>
  <si>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</si>
  <si>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</si>
  <si>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</si>
  <si>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</si>
  <si>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</si>
  <si>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</si>
  <si>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</si>
  <si>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</si>
  <si>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</si>
  <si>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</si>
  <si>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</si>
  <si>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</si>
  <si>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</si>
  <si>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</si>
  <si>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</si>
  <si>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</si>
  <si>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</si>
  <si>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</si>
  <si>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</si>
  <si>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</si>
  <si>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</si>
  <si>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</si>
  <si>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</si>
  <si>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</si>
  <si>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</si>
  <si>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</si>
  <si>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</si>
  <si>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</si>
  <si>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</si>
  <si>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</si>
  <si>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</si>
  <si>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</si>
  <si>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</si>
  <si>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</si>
  <si>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</si>
  <si>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</si>
  <si>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</si>
  <si>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</si>
  <si>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</si>
  <si>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</si>
  <si>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</si>
  <si>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</si>
  <si>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</si>
  <si>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</si>
  <si>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</si>
  <si>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</si>
  <si>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</si>
  <si>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</si>
  <si>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</si>
  <si>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</si>
  <si>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</si>
  <si>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</si>
  <si>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</si>
  <si>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</si>
  <si>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</si>
  <si>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</si>
  <si>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</si>
  <si>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</si>
  <si>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</si>
  <si>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</si>
  <si>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</si>
  <si>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</si>
  <si>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</si>
  <si>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</si>
  <si>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</si>
  <si>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</si>
  <si>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</si>
  <si>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</si>
  <si>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</si>
  <si>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</si>
  <si>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</si>
  <si>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</si>
  <si>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</si>
  <si>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</si>
  <si>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</si>
  <si>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</si>
  <si>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</si>
  <si>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</si>
  <si>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</si>
  <si>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</si>
  <si>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</si>
  <si>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</si>
  <si>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</si>
  <si>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</si>
  <si>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</si>
  <si>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</si>
  <si>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</si>
  <si>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</si>
  <si>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</si>
  <si>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</si>
  <si>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</si>
  <si>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</si>
  <si>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</si>
  <si>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</si>
  <si>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</si>
  <si>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</si>
  <si>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</si>
  <si>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</si>
  <si>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</si>
  <si>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</si>
  <si>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</si>
  <si>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</si>
  <si>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</si>
  <si>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</si>
  <si>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</si>
  <si>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</si>
  <si>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</si>
  <si>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</si>
  <si>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</si>
  <si>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</si>
  <si>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</si>
  <si>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</si>
  <si>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</si>
  <si>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</si>
  <si>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</si>
  <si>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</si>
  <si>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</si>
  <si>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</si>
  <si>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</si>
  <si>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</si>
  <si>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</si>
  <si>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</si>
  <si>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</si>
  <si>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</si>
  <si>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</si>
  <si>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</si>
  <si>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</si>
  <si>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</si>
  <si>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</si>
  <si>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</si>
  <si>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</si>
  <si>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</si>
  <si>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</si>
  <si>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</si>
  <si>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</si>
  <si>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</si>
  <si>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</si>
  <si>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</si>
  <si>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</si>
  <si>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</si>
  <si>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</si>
  <si>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</si>
  <si>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</si>
  <si>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</si>
  <si>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</si>
  <si>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</si>
  <si>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</si>
  <si>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</si>
  <si>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</si>
  <si>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</si>
  <si>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</si>
  <si>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</si>
  <si>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</si>
  <si>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</si>
  <si>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</si>
  <si>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</si>
  <si>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</si>
  <si>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</si>
  <si>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</si>
  <si>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</si>
  <si>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</si>
  <si>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</si>
  <si>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</si>
  <si>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</si>
  <si>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</si>
  <si>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</si>
  <si>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</si>
  <si>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</si>
  <si>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</si>
  <si>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</si>
  <si>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</si>
  <si>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</si>
  <si>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</si>
  <si>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</si>
  <si>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</si>
  <si>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</si>
  <si>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</si>
  <si>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</si>
  <si>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</si>
  <si>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</si>
  <si>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</si>
  <si>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</si>
  <si>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</si>
  <si>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</si>
  <si>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</si>
  <si>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</si>
  <si>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</si>
  <si>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</si>
  <si>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</si>
  <si>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</si>
  <si>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</si>
  <si>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</si>
  <si>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</si>
  <si>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</si>
  <si>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</si>
  <si>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</si>
  <si>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</si>
  <si>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</si>
  <si>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</si>
  <si>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</si>
  <si>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</si>
  <si>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</si>
  <si>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</si>
  <si>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</si>
  <si>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</si>
  <si>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</si>
  <si>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</si>
  <si>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</si>
  <si>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</si>
  <si>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</si>
  <si>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</si>
  <si>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</si>
  <si>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</si>
  <si>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</si>
  <si>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</si>
  <si>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</si>
  <si>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</si>
  <si>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</si>
  <si>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</si>
  <si>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</si>
  <si>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</si>
  <si>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</si>
  <si>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</si>
  <si>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</si>
  <si>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</si>
  <si>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</si>
  <si>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</si>
  <si>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</si>
  <si>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</si>
  <si>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</si>
  <si>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</si>
  <si>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</si>
  <si>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</si>
  <si>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</si>
  <si>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</si>
  <si>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</si>
  <si>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</si>
  <si>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</si>
  <si>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</si>
  <si>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</si>
  <si>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</si>
  <si>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</si>
  <si>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</si>
  <si>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</si>
  <si>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</si>
  <si>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</si>
  <si>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</si>
  <si>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</si>
  <si>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</si>
  <si>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</si>
  <si>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</si>
  <si>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</si>
  <si>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</si>
  <si>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</si>
  <si>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</si>
  <si>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</si>
  <si>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</si>
  <si>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</si>
  <si>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</si>
  <si>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</si>
  <si>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</si>
  <si>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</si>
  <si>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</si>
  <si>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</si>
  <si>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</si>
  <si>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</si>
  <si>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</si>
  <si>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</si>
  <si>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</si>
  <si>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</si>
  <si>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</si>
  <si>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</si>
  <si>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</si>
  <si>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</si>
  <si>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</si>
  <si>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</si>
  <si>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</si>
  <si>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</si>
  <si>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</si>
  <si>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</si>
  <si>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</si>
  <si>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</si>
  <si>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</si>
  <si>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</si>
  <si>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</si>
  <si>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</si>
  <si>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</si>
  <si>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</si>
  <si>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</si>
  <si>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</si>
  <si>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</si>
  <si>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</si>
  <si>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</si>
  <si>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</si>
  <si>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</si>
  <si>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</si>
  <si>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</si>
  <si>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</si>
  <si>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</si>
  <si>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</si>
  <si>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</si>
  <si>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</si>
  <si>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</si>
  <si>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</si>
  <si>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</si>
  <si>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</si>
  <si>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</si>
  <si>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</si>
  <si>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</si>
  <si>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</si>
  <si>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</si>
  <si>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</si>
  <si>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</si>
  <si>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</si>
  <si>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</si>
  <si>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</si>
  <si>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</si>
  <si>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</si>
  <si>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</si>
  <si>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</si>
  <si>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</si>
  <si>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</si>
  <si>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</si>
  <si>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</si>
  <si>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</si>
  <si>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</si>
  <si>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</si>
  <si>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</si>
  <si>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</si>
  <si>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</si>
  <si>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</si>
  <si>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</si>
  <si>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</si>
  <si>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</si>
  <si>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</si>
  <si>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</si>
  <si>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</si>
  <si>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</si>
  <si>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</si>
  <si>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</si>
  <si>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</si>
  <si>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</si>
  <si>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</si>
  <si>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</si>
  <si>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</si>
  <si>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</si>
  <si>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</si>
  <si>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</si>
  <si>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</si>
  <si>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</si>
  <si>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</si>
  <si>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</si>
  <si>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</si>
  <si>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</si>
  <si>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</si>
  <si>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</si>
  <si>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</si>
  <si>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</si>
  <si>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</si>
  <si>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</si>
  <si>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</si>
  <si>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</si>
  <si>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</si>
  <si>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</si>
  <si>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</si>
  <si>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</si>
  <si>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</si>
  <si>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</si>
  <si>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</si>
  <si>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</si>
  <si>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</si>
  <si>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</si>
  <si>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</si>
  <si>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</si>
  <si>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</si>
  <si>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</si>
  <si>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</si>
  <si>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</si>
  <si>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</si>
  <si>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</si>
  <si>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</si>
  <si>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</si>
  <si>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</si>
  <si>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</si>
  <si>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</si>
  <si>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</si>
  <si>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</si>
  <si>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</si>
  <si>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</si>
  <si>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</si>
  <si>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</si>
  <si>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</si>
  <si>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</si>
  <si>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</si>
  <si>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</si>
  <si>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</si>
  <si>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</si>
  <si>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</si>
  <si>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</si>
  <si>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</si>
  <si>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</si>
  <si>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</si>
  <si>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</si>
  <si>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</si>
  <si>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</si>
  <si>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</si>
  <si>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</si>
  <si>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</si>
  <si>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</si>
  <si>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</si>
  <si>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</si>
  <si>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</si>
  <si>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</si>
  <si>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</si>
  <si>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</si>
  <si>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</si>
  <si>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</si>
  <si>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</si>
  <si>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</si>
  <si>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</si>
  <si>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</si>
  <si>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</si>
  <si>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</si>
  <si>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</si>
  <si>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</si>
  <si>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</si>
  <si>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</si>
  <si>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</si>
  <si>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</si>
  <si>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</si>
  <si>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</si>
  <si>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</si>
  <si>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</si>
  <si>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</si>
  <si>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</si>
  <si>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</si>
  <si>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</si>
  <si>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</si>
  <si>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</si>
  <si>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</si>
  <si>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</si>
  <si>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</si>
  <si>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</si>
  <si>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</si>
  <si>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</si>
  <si>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</si>
  <si>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</si>
  <si>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</si>
  <si>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</si>
  <si>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</si>
  <si>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</si>
  <si>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</si>
  <si>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</si>
  <si>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</si>
  <si>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</si>
  <si>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</si>
  <si>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</si>
  <si>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</si>
  <si>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</si>
  <si>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</si>
  <si>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</si>
  <si>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</si>
  <si>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</si>
  <si>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</si>
  <si>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</si>
  <si>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</si>
  <si>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</si>
  <si>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</si>
  <si>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</si>
  <si>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</si>
  <si>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</si>
  <si>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</si>
  <si>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</si>
  <si>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</si>
  <si>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</si>
  <si>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</si>
  <si>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</si>
  <si>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</si>
  <si>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</si>
  <si>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</si>
  <si>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</si>
  <si>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</si>
  <si>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</si>
  <si>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</si>
  <si>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</si>
  <si>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</si>
  <si>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</si>
  <si>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</si>
  <si>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</si>
  <si>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</si>
  <si>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</si>
  <si>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</si>
  <si>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</si>
  <si>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Cobalt Refinery Company Inc. (COREFCO)</t>
  </si>
  <si>
    <t>Dynatec Madagascar SA / Ambatovy</t>
  </si>
  <si>
    <t>Lianyou Advanced Materials Co., Ltd.</t>
  </si>
  <si>
    <t>Murrin Murrin Operations Pty Ltd</t>
  </si>
  <si>
    <t>PT CNGR DING XING NEW ENERGY</t>
  </si>
  <si>
    <t>PT HUAXIANG REFINING INDONESIA</t>
  </si>
  <si>
    <t>PT Indonesia Qingmei Energy Materials</t>
  </si>
  <si>
    <t>Rubamin Private Limited</t>
  </si>
  <si>
    <t>Somika Miniere du Katanga -SOMIKA (Lupoto plant)</t>
  </si>
  <si>
    <t>SungEel HiTech Co., Ltd._Saemangeum</t>
  </si>
  <si>
    <t>Almalyk Mining and Metallurgical Complex (AMMC)</t>
  </si>
  <si>
    <t>Guizhou Zhongke Shinzoom Co., Ltd.</t>
  </si>
  <si>
    <t>Rio Tinto (Olaroz)</t>
  </si>
  <si>
    <t>Rio Tinto (Bessemer City)</t>
  </si>
  <si>
    <t>Rio Tinto (Fenix)</t>
  </si>
  <si>
    <t>Ganfeng Lithium Co., Ltd. (Mahong)</t>
  </si>
  <si>
    <t>Planta Quimica Litio Carmen de Nova Andino Litio SpA</t>
  </si>
  <si>
    <t>POSCO Argentina</t>
  </si>
  <si>
    <t>Shenzhen Sunwoda Renewable Materials Co., Ltd.</t>
  </si>
  <si>
    <t>Yahua Lithium Industry (Ya’an) Co., Ltd</t>
  </si>
  <si>
    <t>Vitar Insulation Manufacturers Limited</t>
  </si>
  <si>
    <t>YAMAGUCHI MICA CO., LTD.</t>
  </si>
  <si>
    <t>PT.DEBONAIR NICKEL INDONESIA</t>
  </si>
  <si>
    <t>Shuoshi Indonesia Investment Co., Ltd.</t>
  </si>
  <si>
    <t>CID005754</t>
  </si>
  <si>
    <t>CID005612</t>
  </si>
  <si>
    <t>CID005684</t>
  </si>
  <si>
    <t>CID005774</t>
  </si>
  <si>
    <t>CID005797</t>
  </si>
  <si>
    <t>CID005669</t>
  </si>
  <si>
    <t>CID004371</t>
  </si>
  <si>
    <t>CID004339</t>
  </si>
  <si>
    <t>CID005659</t>
  </si>
  <si>
    <t>CID005704</t>
  </si>
  <si>
    <t>CID005798</t>
  </si>
  <si>
    <t>CID005691</t>
  </si>
  <si>
    <t>CID005462</t>
  </si>
  <si>
    <t>CID005753</t>
  </si>
  <si>
    <t>CID005701</t>
  </si>
  <si>
    <t>CID005777</t>
  </si>
  <si>
    <t>CID005065</t>
  </si>
  <si>
    <t>CID005685</t>
  </si>
  <si>
    <t>CID005776</t>
  </si>
  <si>
    <t>CID005800</t>
  </si>
  <si>
    <t>CID005703</t>
  </si>
  <si>
    <t>CID005670</t>
  </si>
  <si>
    <t>Banner Engineering Corp</t>
  </si>
  <si>
    <t>6199400</t>
  </si>
  <si>
    <t>DUNS</t>
  </si>
  <si>
    <t>9714 10th Avenue N, Plymouth, MN 55441 USA</t>
  </si>
  <si>
    <t>https://www.bannerengineering.com/us/en/company/code-of-conduct.html</t>
  </si>
  <si>
    <t>Document Review</t>
  </si>
  <si>
    <t>Woojin Kim</t>
  </si>
  <si>
    <t>wkim@bannerengineering.com</t>
  </si>
  <si>
    <t>612-544-3164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</si>
</sst>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wkim@bannerengineering.com" TargetMode="External"/><Relationship Id="rId2" Type="http://schemas.openxmlformats.org/officeDocument/2006/relationships/hyperlink" Target="mailto:wkim@bannerengineering.com" TargetMode="External"/><Relationship Id="rId1" Type="http://schemas.openxmlformats.org/officeDocument/2006/relationships/hyperlink" Target="https://www.bannerengineering.com/us/en/company/code-of-conduct.html"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34"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451"/>
      <c r="B2" s="1" t="s">
        <v>1</v>
      </c>
      <c r="C2" s="2"/>
      <c r="D2" s="145"/>
      <c r="E2" s="2"/>
      <c r="F2" s="2"/>
      <c r="G2" s="24"/>
    </row>
    <row r="3" spans="1:7">
      <c r="A3" s="451"/>
      <c r="B3" s="2" t="s">
        <v>2</v>
      </c>
      <c r="C3" s="1"/>
      <c r="D3" s="146"/>
      <c r="E3" s="2"/>
      <c r="F3" s="1"/>
      <c r="G3" s="24"/>
    </row>
    <row r="4" spans="1:7" ht="15">
      <c r="A4" s="451"/>
      <c r="B4" s="182" t="s">
        <v>3</v>
      </c>
      <c r="C4" s="183"/>
      <c r="D4" s="184"/>
      <c r="E4" s="2"/>
      <c r="F4" s="183"/>
      <c r="G4" s="24"/>
    </row>
    <row r="5" spans="1:7">
      <c r="A5" s="451"/>
      <c r="B5" s="188" t="s">
        <v>4</v>
      </c>
      <c r="C5" s="185"/>
      <c r="D5" s="186"/>
      <c r="E5" s="2"/>
      <c r="F5" s="185"/>
      <c r="G5" s="24"/>
    </row>
    <row r="6" spans="1:7">
      <c r="A6" s="451"/>
      <c r="B6" s="2"/>
      <c r="C6" s="2"/>
      <c r="D6" s="145"/>
      <c r="E6" s="2"/>
      <c r="F6" s="2"/>
      <c r="G6" s="24"/>
    </row>
    <row r="7" spans="1:7">
      <c r="A7" s="451"/>
      <c r="B7" s="2"/>
      <c r="C7" s="2"/>
      <c r="D7" s="145"/>
      <c r="E7" s="2"/>
      <c r="F7" s="2"/>
      <c r="G7" s="24"/>
    </row>
    <row r="8" spans="1:7">
      <c r="A8" s="451"/>
      <c r="B8" s="2"/>
      <c r="C8" s="2"/>
      <c r="D8" s="145"/>
      <c r="E8" s="2"/>
      <c r="F8" s="2"/>
      <c r="G8" s="24"/>
    </row>
    <row r="9" spans="1:7" ht="20.25" customHeight="1">
      <c r="A9" s="451"/>
      <c r="B9" s="453" t="s">
        <v>5</v>
      </c>
      <c r="C9" s="453"/>
      <c r="D9" s="453"/>
      <c r="E9" s="453"/>
      <c r="F9" s="453"/>
      <c r="G9" s="24"/>
    </row>
    <row r="10" spans="1:7" ht="27" customHeight="1">
      <c r="A10" s="451"/>
      <c r="B10" s="454" t="s">
        <v>6</v>
      </c>
      <c r="C10" s="454"/>
      <c r="D10" s="454"/>
      <c r="E10" s="454"/>
      <c r="F10" s="454"/>
      <c r="G10" s="24"/>
    </row>
    <row r="11" spans="1:7" ht="82.5" customHeight="1">
      <c r="A11" s="451"/>
      <c r="B11" s="455"/>
      <c r="C11" s="455"/>
      <c r="D11" s="455"/>
      <c r="E11" s="455"/>
      <c r="F11" s="455"/>
      <c r="G11" s="24"/>
    </row>
    <row r="12" spans="1:7" ht="22.5">
      <c r="A12" s="451"/>
      <c r="B12" s="172" t="s">
        <v>7</v>
      </c>
      <c r="C12" s="173" t="s">
        <v>8</v>
      </c>
      <c r="D12" s="174" t="s">
        <v>9</v>
      </c>
      <c r="E12" s="173" t="s">
        <v>10</v>
      </c>
      <c r="F12" s="173" t="s">
        <v>11</v>
      </c>
      <c r="G12" s="24"/>
    </row>
    <row r="13" spans="1:7" ht="67.5">
      <c r="A13" s="451"/>
      <c r="B13" s="285">
        <v>1</v>
      </c>
      <c r="C13" s="223" t="s">
        <v>12</v>
      </c>
      <c r="D13" s="224">
        <v>44489</v>
      </c>
      <c r="E13" s="223" t="s">
        <v>11847</v>
      </c>
      <c r="F13" s="225" t="s">
        <v>11856</v>
      </c>
      <c r="G13" s="24"/>
    </row>
    <row r="14" spans="1:7" ht="67.5">
      <c r="A14" s="451"/>
      <c r="B14" s="222">
        <v>1.01</v>
      </c>
      <c r="C14" s="223" t="s">
        <v>12</v>
      </c>
      <c r="D14" s="224">
        <v>44523</v>
      </c>
      <c r="E14" s="223" t="s">
        <v>11848</v>
      </c>
      <c r="F14" s="225" t="s">
        <v>11856</v>
      </c>
      <c r="G14" s="24"/>
    </row>
    <row r="15" spans="1:7" ht="67.5">
      <c r="A15" s="451"/>
      <c r="B15" s="222">
        <v>1.02</v>
      </c>
      <c r="C15" s="223" t="s">
        <v>12</v>
      </c>
      <c r="D15" s="224">
        <v>44553</v>
      </c>
      <c r="E15" s="223" t="s">
        <v>11849</v>
      </c>
      <c r="F15" s="225" t="s">
        <v>11856</v>
      </c>
      <c r="G15" s="24"/>
    </row>
    <row r="16" spans="1:7" ht="90">
      <c r="A16" s="451"/>
      <c r="B16" s="222">
        <v>1.1000000000000001</v>
      </c>
      <c r="C16" s="223" t="s">
        <v>12</v>
      </c>
      <c r="D16" s="224">
        <v>44848</v>
      </c>
      <c r="E16" s="223" t="s">
        <v>11850</v>
      </c>
      <c r="F16" s="225" t="s">
        <v>11857</v>
      </c>
      <c r="G16" s="24"/>
    </row>
    <row r="17" spans="1:7" ht="56.25">
      <c r="A17" s="451"/>
      <c r="B17" s="222">
        <v>1.1100000000000001</v>
      </c>
      <c r="C17" s="223" t="s">
        <v>12</v>
      </c>
      <c r="D17" s="224">
        <v>44869</v>
      </c>
      <c r="E17" s="223" t="s">
        <v>11851</v>
      </c>
      <c r="F17" s="225" t="s">
        <v>11857</v>
      </c>
      <c r="G17" s="24"/>
    </row>
    <row r="18" spans="1:7" ht="56.25">
      <c r="A18" s="451"/>
      <c r="B18" s="222">
        <v>1.2</v>
      </c>
      <c r="C18" s="223" t="s">
        <v>12</v>
      </c>
      <c r="D18" s="224">
        <v>45058</v>
      </c>
      <c r="E18" s="223" t="s">
        <v>11900</v>
      </c>
      <c r="F18" s="225" t="s">
        <v>11858</v>
      </c>
      <c r="G18" s="24"/>
    </row>
    <row r="19" spans="1:7" ht="56.25">
      <c r="A19" s="451"/>
      <c r="B19" s="222">
        <v>1.3</v>
      </c>
      <c r="C19" s="223" t="s">
        <v>12</v>
      </c>
      <c r="D19" s="224">
        <v>45408</v>
      </c>
      <c r="E19" s="286" t="s">
        <v>19408</v>
      </c>
      <c r="F19" s="225" t="s">
        <v>11901</v>
      </c>
      <c r="G19" s="24"/>
    </row>
    <row r="20" spans="1:7" ht="56.25">
      <c r="A20" s="451"/>
      <c r="B20" s="291" t="s">
        <v>18067</v>
      </c>
      <c r="C20" s="223" t="s">
        <v>12</v>
      </c>
      <c r="D20" s="224">
        <v>45772</v>
      </c>
      <c r="E20" s="286" t="s">
        <v>18601</v>
      </c>
      <c r="F20" s="225" t="s">
        <v>18718</v>
      </c>
      <c r="G20" s="24"/>
    </row>
    <row r="21" spans="1:7" ht="78.75">
      <c r="A21" s="451"/>
      <c r="B21" s="291" t="s">
        <v>19500</v>
      </c>
      <c r="C21" s="223" t="s">
        <v>12</v>
      </c>
      <c r="D21" s="384">
        <v>45947</v>
      </c>
      <c r="E21" s="385" t="s">
        <v>19503</v>
      </c>
      <c r="F21" s="225" t="s">
        <v>19499</v>
      </c>
      <c r="G21" s="24"/>
    </row>
    <row r="22" spans="1:7" ht="78.75">
      <c r="A22" s="451"/>
      <c r="B22" s="291">
        <v>2.11</v>
      </c>
      <c r="C22" s="223" t="s">
        <v>12</v>
      </c>
      <c r="D22" s="384">
        <v>46129</v>
      </c>
      <c r="E22" s="385" t="s">
        <v>20351</v>
      </c>
      <c r="F22" s="225" t="s">
        <v>19546</v>
      </c>
      <c r="G22" s="24"/>
    </row>
    <row r="23" spans="1:7" ht="13.5" thickBot="1">
      <c r="A23" s="452"/>
      <c r="B23" s="456" t="str">
        <f ca="1">OFFSET(L!$C$1,MATCH("General"&amp;"Cpy",L!$A:$A,0)-1,SL,,)</f>
        <v>© 2026 Responsible Minerals Initiative. All rights reserved.</v>
      </c>
      <c r="C23" s="456"/>
      <c r="D23" s="456"/>
      <c r="E23" s="456"/>
      <c r="F23" s="456"/>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623F7CA7-3BB7-4282-8823-6D4FE5FC94D3}"/>
    </customSheetView>
    <customSheetView guid="{C59130F4-2E03-5E48-94CE-6E4A0484DB9E}" showAutoFilter="1">
      <selection activeCell="E4" sqref="E4"/>
      <pageMargins left="0" right="0" top="0" bottom="0" header="0" footer="0"/>
      <pageSetup paperSize="9" orientation="portrait"/>
      <headerFooter alignWithMargins="0"/>
      <autoFilter ref="B1:N1" xr:uid="{09D3C327-EC86-4CCD-BCA6-392F94E5D3FA}"/>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D28E2557-C735-4A5A-8290-C2E8F4A9D708}"/>
    </customSheetView>
    <customSheetView guid="{C59130F4-2E03-5E48-94CE-6E4A0484DB9E}" showAutoFilter="1">
      <selection activeCell="C1" sqref="C1:D65536"/>
      <pageMargins left="0" right="0" top="0" bottom="0" header="0" footer="0"/>
      <pageSetup orientation="portrait"/>
      <headerFooter alignWithMargins="0"/>
      <autoFilter ref="B1:C1" xr:uid="{51A5E493-C245-4CBE-AD81-8DB88123883A}"/>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57"/>
      <c r="B1" s="458"/>
      <c r="C1" s="458"/>
      <c r="D1" s="459"/>
    </row>
    <row r="2" spans="1:8" ht="15">
      <c r="A2" s="175"/>
      <c r="B2" s="176" t="str">
        <f ca="1">OFFSET(L!$C$1,MATCH("Definitions"&amp;ADDRESS(ROW(),COLUMN(),4),L!$A:$A,0)-1,SL,,)</f>
        <v>ITEM</v>
      </c>
      <c r="C2" s="176" t="str">
        <f ca="1">OFFSET(L!$C$1,MATCH("Definitions"&amp;ADDRESS(ROW(),COLUMN(),4),L!$A:$A,0)-1,SL,,)</f>
        <v>DEFINITION</v>
      </c>
      <c r="D2" s="461"/>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1"/>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61"/>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1"/>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1"/>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1"/>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1"/>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1"/>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1"/>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1"/>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61"/>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1"/>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1"/>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61"/>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61"/>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1"/>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1"/>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1"/>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61"/>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1"/>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61"/>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1"/>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1"/>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1"/>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1"/>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1"/>
      <c r="E27" s="178"/>
    </row>
    <row r="28" spans="1:5" ht="15">
      <c r="A28" s="175"/>
      <c r="B28" s="463" t="str">
        <f ca="1">OFFSET(L!$C$1,MATCH("Definitions"&amp;ADDRESS(ROW(),COLUMN(),4),L!$A:$A,0)-1,SL,,)</f>
        <v>* Please consult the EMRT Completion Guide for additional details on primary and secondary sources for this mineral.</v>
      </c>
      <c r="C28" s="463"/>
      <c r="D28" s="461"/>
      <c r="E28" s="178"/>
    </row>
    <row r="29" spans="1:5" ht="15">
      <c r="A29" s="175"/>
      <c r="B29" s="460" t="str">
        <f ca="1">OFFSET(L!$C$1,MATCH("General"&amp;"Cpy",L!$A:$A,0)-1,SL,,)</f>
        <v>© 2026 Responsible Minerals Initiative. All rights reserved.</v>
      </c>
      <c r="C29" s="460"/>
      <c r="D29" s="461"/>
      <c r="E29" s="178"/>
    </row>
    <row r="30" spans="1:5" ht="13.5" thickBot="1">
      <c r="A30" s="179"/>
      <c r="B30" s="180"/>
      <c r="C30" s="180"/>
      <c r="D30" s="462"/>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opLeftCell="A3" zoomScaleNormal="100" workbookViewId="0">
      <selection activeCell="D25" sqref="D25:J25"/>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391"/>
      <c r="B1" s="392"/>
      <c r="C1" s="392"/>
      <c r="D1" s="392"/>
      <c r="E1" s="392"/>
      <c r="F1" s="392"/>
      <c r="G1" s="392"/>
      <c r="H1" s="392"/>
      <c r="I1" s="392"/>
      <c r="J1" s="392"/>
      <c r="K1" s="393"/>
      <c r="L1" s="101"/>
      <c r="P1" s="2"/>
      <c r="Q1" s="2"/>
      <c r="R1" s="2"/>
      <c r="S1" s="2"/>
      <c r="T1" s="2"/>
      <c r="U1" s="2"/>
      <c r="V1" s="2"/>
      <c r="W1" s="2"/>
      <c r="X1" s="2"/>
      <c r="Y1" s="2"/>
      <c r="Z1" s="2"/>
      <c r="AA1" s="2"/>
      <c r="AB1" s="2"/>
      <c r="AC1" s="2"/>
      <c r="AD1" s="2"/>
      <c r="AE1" s="2"/>
      <c r="AF1" s="2"/>
      <c r="AG1" s="2"/>
      <c r="AH1" s="2"/>
    </row>
    <row r="2" spans="1:34" ht="81.75" customHeight="1">
      <c r="A2" s="27"/>
      <c r="B2" s="281"/>
      <c r="C2" s="28"/>
      <c r="D2" s="394" t="str">
        <f ca="1">OFFSET(L!$C$1,MATCH("Declaration"&amp;ADDRESS(ROW(),COLUMN(),4),L!$A:$A,0)-1,SL,,)</f>
        <v>Extended Minerals Reporting Template (EMRT)</v>
      </c>
      <c r="E2" s="395"/>
      <c r="F2" s="395"/>
      <c r="G2" s="395"/>
      <c r="H2" s="395"/>
      <c r="I2" s="395"/>
      <c r="J2" s="396"/>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8"/>
      <c r="F3" s="429"/>
      <c r="G3" s="429"/>
      <c r="H3" s="429"/>
      <c r="I3" s="429"/>
      <c r="J3" s="383" t="s">
        <v>19553</v>
      </c>
      <c r="K3" s="29"/>
      <c r="L3" s="101"/>
      <c r="P3" s="38">
        <f>MATCH($D$3,LN,0)</f>
        <v>1</v>
      </c>
    </row>
    <row r="4" spans="1:34" ht="15.75">
      <c r="A4" s="27"/>
      <c r="B4" s="403" t="str">
        <f ca="1">OFFSET(L!$C$1,MATCH("Declaration"&amp;ADDRESS(ROW(),COLUMN(),4),L!$A:$A,0)-1,SL,,)</f>
        <v>The purpose of this document is to collect sourcing information on below minerals.</v>
      </c>
      <c r="C4" s="403"/>
      <c r="D4" s="403"/>
      <c r="E4" s="403"/>
      <c r="F4" s="403"/>
      <c r="G4" s="403"/>
      <c r="H4" s="403"/>
      <c r="I4" s="407" t="str">
        <f ca="1">OFFSET(L!$C$1,MATCH("Declaration"&amp;ADDRESS(ROW(),COLUMN(),4),L!$A:$A,0)-1,SL,,)</f>
        <v>Link to Terms &amp; Conditions</v>
      </c>
      <c r="J4" s="407"/>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03" t="str">
        <f ca="1">OFFSET(L!$C$1,MATCH("Declaration"&amp;ADDRESS(ROW(),COLUMN(),4),L!$A:$A,0)-1,SL,,)</f>
        <v>Mandatory fields are noted with an asterisk (*).  Consult the instructions tab for guidance on how to answer each question.</v>
      </c>
      <c r="C6" s="403"/>
      <c r="D6" s="403"/>
      <c r="E6" s="403"/>
      <c r="F6" s="403"/>
      <c r="G6" s="403"/>
      <c r="H6" s="403"/>
      <c r="I6" s="403"/>
      <c r="J6" s="403"/>
      <c r="K6" s="29"/>
      <c r="L6" s="103" t="s">
        <v>18</v>
      </c>
      <c r="P6" s="2"/>
      <c r="Q6" s="2"/>
      <c r="R6" s="2"/>
      <c r="S6" s="2"/>
      <c r="T6" s="2"/>
      <c r="U6" s="2"/>
      <c r="V6" s="2"/>
      <c r="W6" s="2"/>
      <c r="X6" s="2"/>
      <c r="Y6" s="2"/>
      <c r="Z6" s="2"/>
      <c r="AA6" s="2"/>
      <c r="AB6" s="2"/>
      <c r="AC6" s="2"/>
      <c r="AD6" s="2"/>
      <c r="AE6" s="2"/>
      <c r="AF6" s="2"/>
      <c r="AG6" s="2"/>
      <c r="AH6" s="2"/>
    </row>
    <row r="7" spans="1:34" ht="15.75">
      <c r="A7" s="27"/>
      <c r="B7" s="408" t="str">
        <f ca="1">OFFSET(L!$C$1,MATCH("Declaration"&amp;ADDRESS(ROW(),COLUMN(),4),L!$A:$A,0)-1,SL,,)</f>
        <v>Company Information</v>
      </c>
      <c r="C7" s="408"/>
      <c r="D7" s="408"/>
      <c r="E7" s="408"/>
      <c r="F7" s="408"/>
      <c r="G7" s="408"/>
      <c r="H7" s="408"/>
      <c r="I7" s="408"/>
      <c r="J7" s="408"/>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397" t="s">
        <v>20398</v>
      </c>
      <c r="E8" s="398"/>
      <c r="F8" s="398"/>
      <c r="G8" s="398"/>
      <c r="H8" s="398"/>
      <c r="I8" s="398"/>
      <c r="J8" s="399"/>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31" t="s">
        <v>19</v>
      </c>
      <c r="E9" s="432"/>
      <c r="F9" s="432"/>
      <c r="G9" s="433"/>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09" t="str">
        <f ca="1">OFFSET(L!$C$1,MATCH("Declaration"&amp;ADDRESS(ROW(),COLUMN(),4)&amp;LEFT($D$9,1),L!$A:$A,0)-1,SL,,)</f>
        <v>Description of Scope:</v>
      </c>
      <c r="C10" s="111"/>
      <c r="D10" s="404"/>
      <c r="E10" s="405"/>
      <c r="F10" s="405"/>
      <c r="G10" s="405"/>
      <c r="H10" s="405"/>
      <c r="I10" s="405"/>
      <c r="J10" s="406"/>
      <c r="K10" s="29"/>
      <c r="L10" s="103"/>
      <c r="Q10" s="2"/>
      <c r="R10" s="2"/>
      <c r="S10" s="2"/>
      <c r="T10" s="2"/>
      <c r="U10" s="2"/>
      <c r="V10" s="2"/>
      <c r="W10" s="2"/>
      <c r="X10" s="2"/>
      <c r="Y10" s="2"/>
      <c r="Z10" s="2"/>
      <c r="AA10" s="2"/>
      <c r="AB10" s="2"/>
      <c r="AC10" s="2"/>
      <c r="AD10" s="2"/>
      <c r="AE10" s="2"/>
      <c r="AF10" s="2"/>
      <c r="AG10" s="2"/>
      <c r="AH10" s="2"/>
    </row>
    <row r="11" spans="1:34" ht="15.75">
      <c r="A11" s="31"/>
      <c r="B11" s="410"/>
      <c r="C11" s="111"/>
      <c r="D11" s="411" t="str">
        <f ca="1">IF(D9=Q9,OFFSET(L!$C$1,MATCH("Declaration"&amp;ADDRESS(ROW(),COLUMN(),4),L!$A:$A,0)-1,SL,,),"")</f>
        <v/>
      </c>
      <c r="E11" s="412"/>
      <c r="F11" s="412"/>
      <c r="G11" s="412"/>
      <c r="H11" s="412"/>
      <c r="I11" s="412"/>
      <c r="J11" s="413"/>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14" t="s">
        <v>18108</v>
      </c>
      <c r="F12" s="415"/>
      <c r="G12" s="370" t="s">
        <v>18597</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18598</v>
      </c>
      <c r="E13" s="414" t="s">
        <v>18599</v>
      </c>
      <c r="F13" s="415"/>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16"/>
      <c r="C14" s="111"/>
      <c r="D14" s="296"/>
      <c r="E14" s="418"/>
      <c r="F14" s="419"/>
      <c r="G14" s="296"/>
      <c r="H14" s="296"/>
      <c r="I14" s="296"/>
      <c r="J14" s="296"/>
      <c r="K14" s="29"/>
      <c r="L14" s="103"/>
      <c r="P14" s="293" t="str">
        <f>IF(ISBLANK(G12),"",IF(G12="(Delete Graphite)",IF(ISBLANK(G14),"",G14),G12))</f>
        <v/>
      </c>
      <c r="Q14" s="294" t="str">
        <f t="shared" ref="Q14:Y14" si="13">IF(P15="",P14,IF(P14="",P15,IF(P14&gt;P15,P15,P14)))</f>
        <v/>
      </c>
      <c r="R14" s="294" t="str">
        <f t="shared" ref="R14:Z14" si="14">IF(Q14="",Q14,IF(Q13="",Q13,IF(Q13&gt;Q14,Q13,Q14)))</f>
        <v/>
      </c>
      <c r="S14" s="294" t="str">
        <f t="shared" si="13"/>
        <v/>
      </c>
      <c r="T14" s="294" t="str">
        <f t="shared" si="14"/>
        <v/>
      </c>
      <c r="U14" s="294" t="str">
        <f t="shared" si="13"/>
        <v>Nickel</v>
      </c>
      <c r="V14" s="294" t="str">
        <f t="shared" si="14"/>
        <v>Nickel</v>
      </c>
      <c r="W14" s="294" t="str">
        <f t="shared" si="13"/>
        <v>Nickel</v>
      </c>
      <c r="X14" s="294" t="str">
        <f t="shared" si="14"/>
        <v>Nickel</v>
      </c>
      <c r="Y14" s="294" t="str">
        <f t="shared" si="13"/>
        <v>Nickel</v>
      </c>
      <c r="Z14" s="294" t="str">
        <f t="shared" si="14"/>
        <v>Nickel</v>
      </c>
      <c r="AA14" s="294" t="str" cm="1">
        <f t="array" ref="AA14">_xlfn.IFNA(INDEX($Z$12:$Z$21,MATCH(0,COUNTIF($AA$12:$AA13,$Z$12:$Z$21),0)),"")</f>
        <v>Nickel</v>
      </c>
      <c r="AB14" s="2"/>
      <c r="AC14" s="2"/>
      <c r="AD14" s="2"/>
      <c r="AE14" s="2"/>
      <c r="AF14" s="2"/>
      <c r="AG14" s="2"/>
    </row>
    <row r="15" spans="1:34" ht="15.75">
      <c r="A15" s="31"/>
      <c r="B15" s="417"/>
      <c r="C15" s="111"/>
      <c r="D15" s="296"/>
      <c r="E15" s="418"/>
      <c r="F15" s="419"/>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
      </c>
      <c r="S15" s="294" t="str">
        <f t="shared" si="15"/>
        <v/>
      </c>
      <c r="T15" s="294" t="str">
        <f t="shared" si="16"/>
        <v>Nickel</v>
      </c>
      <c r="U15" s="294" t="str">
        <f t="shared" si="15"/>
        <v/>
      </c>
      <c r="V15" s="294" t="str">
        <f t="shared" si="16"/>
        <v/>
      </c>
      <c r="W15" s="294" t="str">
        <f t="shared" si="15"/>
        <v/>
      </c>
      <c r="X15" s="294" t="str">
        <f t="shared" si="16"/>
        <v/>
      </c>
      <c r="Y15" s="294" t="str">
        <f t="shared" si="15"/>
        <v/>
      </c>
      <c r="Z15" s="294" t="str">
        <f t="shared" si="16"/>
        <v/>
      </c>
      <c r="AA15" s="294" t="str" cm="1">
        <f t="array" ref="AA15">_xlfn.IFNA(INDEX($Z$12:$Z$21,MATCH(0,COUNTIF($AA$12:$AA14,$Z$12:$Z$21),0)),"")</f>
        <v/>
      </c>
      <c r="AB15" s="2"/>
      <c r="AC15" s="2"/>
      <c r="AD15" s="2"/>
      <c r="AE15" s="2"/>
      <c r="AF15" s="2"/>
      <c r="AG15" s="2"/>
    </row>
    <row r="16" spans="1:34" ht="15.75">
      <c r="A16" s="31"/>
      <c r="B16" s="33" t="str">
        <f ca="1">OFFSET(L!$C$1,MATCH("Declaration"&amp;ADDRESS(ROW(),COLUMN(),4),L!$A:$A,0)-1,SL,,)</f>
        <v>Company Unique ID:</v>
      </c>
      <c r="C16" s="66"/>
      <c r="D16" s="400" t="s">
        <v>20399</v>
      </c>
      <c r="E16" s="401"/>
      <c r="F16" s="401"/>
      <c r="G16" s="401"/>
      <c r="H16" s="401"/>
      <c r="I16" s="401"/>
      <c r="J16" s="402"/>
      <c r="K16" s="29"/>
      <c r="L16" s="103"/>
      <c r="P16" s="293" t="str">
        <f>IF(ISBLANK(I12),"",IF(I12="(Delete)",IF(ISBLANK(I14),"",I14),I12))</f>
        <v/>
      </c>
      <c r="Q16" s="294" t="str">
        <f t="shared" ref="Q16:Y16" si="17">IF(P17="",P16,IF(P16="",P17,IF(P16&gt;P17,P17,P16)))</f>
        <v/>
      </c>
      <c r="R16" s="294" t="str">
        <f t="shared" ref="R16:Z16" si="18">IF(Q16="",Q16,IF(Q15="",Q15,IF(Q15&gt;Q16,Q15,Q16)))</f>
        <v/>
      </c>
      <c r="S16" s="294" t="str">
        <f t="shared" si="17"/>
        <v>Nickel</v>
      </c>
      <c r="T16" s="294" t="str">
        <f t="shared" si="18"/>
        <v/>
      </c>
      <c r="U16" s="294" t="str">
        <f t="shared" si="17"/>
        <v/>
      </c>
      <c r="V16" s="294" t="str">
        <f t="shared" si="18"/>
        <v/>
      </c>
      <c r="W16" s="294" t="str">
        <f t="shared" si="17"/>
        <v/>
      </c>
      <c r="X16" s="294" t="str">
        <f t="shared" si="18"/>
        <v/>
      </c>
      <c r="Y16" s="294" t="str">
        <f t="shared" si="17"/>
        <v/>
      </c>
      <c r="Z16" s="294" t="str">
        <f t="shared" si="18"/>
        <v/>
      </c>
      <c r="AA16" s="294" t="str" cm="1">
        <f t="array" ref="AA16">_xlfn.IFNA(INDEX($Z$12:$Z$21,MATCH(0,COUNTIF($AA$12:$AA15,$Z$12:$Z$21),0)),"")</f>
        <v/>
      </c>
      <c r="AB16" s="2"/>
      <c r="AC16" s="2"/>
      <c r="AD16" s="2"/>
      <c r="AE16" s="2"/>
      <c r="AF16" s="2"/>
      <c r="AG16" s="2"/>
    </row>
    <row r="17" spans="1:33" ht="15.75">
      <c r="A17" s="31"/>
      <c r="B17" s="33" t="str">
        <f ca="1">OFFSET(L!$C$1,MATCH("Declaration"&amp;ADDRESS(ROW(),COLUMN(),4),L!$A:$A,0)-1,SL,,)</f>
        <v>Company Unique ID Authority:</v>
      </c>
      <c r="C17" s="66"/>
      <c r="D17" s="400" t="s">
        <v>20400</v>
      </c>
      <c r="E17" s="401"/>
      <c r="F17" s="401"/>
      <c r="G17" s="401"/>
      <c r="H17" s="401"/>
      <c r="I17" s="401"/>
      <c r="J17" s="402"/>
      <c r="K17" s="29"/>
      <c r="L17" s="103"/>
      <c r="P17" s="293" t="str">
        <f>IF(ISBLANK(D13),"",IF(D13="(Delete Lithium)",IF(ISBLANK(D15),"",D15),D13))</f>
        <v/>
      </c>
      <c r="Q17" s="294" t="str">
        <f t="shared" ref="Q17:Y17" si="19">IF(P17="",P17,IF(P16="",P16,IF(P16&gt;P17,P16,P17)))</f>
        <v/>
      </c>
      <c r="R17" s="294" t="str">
        <f t="shared" ref="R17:Z17" si="20">IF(Q18="",Q17,IF(Q17="",Q18,IF(Q17&gt;Q18,Q18,Q17)))</f>
        <v>Nickel</v>
      </c>
      <c r="S17" s="294" t="str">
        <f t="shared" si="19"/>
        <v/>
      </c>
      <c r="T17" s="294" t="str">
        <f t="shared" si="20"/>
        <v/>
      </c>
      <c r="U17" s="294" t="str">
        <f t="shared" si="19"/>
        <v/>
      </c>
      <c r="V17" s="294" t="str">
        <f t="shared" si="20"/>
        <v/>
      </c>
      <c r="W17" s="294" t="str">
        <f t="shared" si="19"/>
        <v/>
      </c>
      <c r="X17" s="294" t="str">
        <f t="shared" si="20"/>
        <v/>
      </c>
      <c r="Y17" s="294" t="str">
        <f t="shared" si="19"/>
        <v/>
      </c>
      <c r="Z17" s="294" t="str">
        <f t="shared" si="20"/>
        <v/>
      </c>
      <c r="AA17" s="294" t="str" cm="1">
        <f t="array" ref="AA17">_xlfn.IFNA(INDEX($Z$12:$Z$21,MATCH(0,COUNTIF($AA$12:$AA16,$Z$12:$Z$21),0)),"")</f>
        <v/>
      </c>
      <c r="AB17" s="2"/>
      <c r="AC17" s="2"/>
      <c r="AD17" s="2"/>
      <c r="AE17" s="2"/>
      <c r="AF17" s="2"/>
      <c r="AG17" s="2"/>
    </row>
    <row r="18" spans="1:33" ht="15.75">
      <c r="A18" s="31"/>
      <c r="B18" s="33" t="str">
        <f ca="1">OFFSET(L!$C$1,MATCH("Declaration"&amp;ADDRESS(ROW(),COLUMN(),4),L!$A:$A,0)-1,SL,,)</f>
        <v>Address:</v>
      </c>
      <c r="C18" s="66"/>
      <c r="D18" s="400" t="s">
        <v>20401</v>
      </c>
      <c r="E18" s="401"/>
      <c r="F18" s="401"/>
      <c r="G18" s="401"/>
      <c r="H18" s="401"/>
      <c r="I18" s="401"/>
      <c r="J18" s="402"/>
      <c r="K18" s="29"/>
      <c r="L18" s="103"/>
      <c r="P18" s="293" t="str">
        <f>IF(ISBLANK(E13),"",IF(E13="(Delete Mica)",IF(ISBLANK(E15),"",E15),E13))</f>
        <v/>
      </c>
      <c r="Q18" s="294" t="str">
        <f t="shared" ref="Q18:Y18" si="21">IF(P19="",P18,IF(P18="",P19,IF(P18&gt;P19,P19,P18)))</f>
        <v>Nickel</v>
      </c>
      <c r="R18" s="294" t="str">
        <f t="shared" ref="R18:Z18" si="22">IF(Q18="",Q18,IF(Q17="",Q17,IF(Q17&gt;Q18,Q17,Q18)))</f>
        <v/>
      </c>
      <c r="S18" s="294" t="str">
        <f t="shared" si="21"/>
        <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00" t="s">
        <v>20404</v>
      </c>
      <c r="E19" s="401"/>
      <c r="F19" s="401"/>
      <c r="G19" s="401"/>
      <c r="H19" s="401"/>
      <c r="I19" s="401"/>
      <c r="J19" s="402"/>
      <c r="K19" s="29"/>
      <c r="L19" s="103"/>
      <c r="P19" s="293" t="str">
        <f>IF(ISBLANK(G13),"",IF(G13="(Delete Nickel)",IF(ISBLANK(G15),"",G15),G13))</f>
        <v>Nickel</v>
      </c>
      <c r="Q19" s="294" t="str">
        <f t="shared" ref="Q19:Y19" si="23">IF(P19="",P19,IF(P18="",P18,IF(P18&gt;P19,P18,P19)))</f>
        <v/>
      </c>
      <c r="R19" s="294" t="str">
        <f t="shared" ref="R19:Z19" si="24">IF(Q20="",Q19,IF(Q19="",Q20,IF(Q19&gt;Q20,Q20,Q19)))</f>
        <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20" t="s">
        <v>20405</v>
      </c>
      <c r="E20" s="421"/>
      <c r="F20" s="421"/>
      <c r="G20" s="421"/>
      <c r="H20" s="421"/>
      <c r="I20" s="421"/>
      <c r="J20" s="422"/>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00" t="s">
        <v>20406</v>
      </c>
      <c r="E21" s="401"/>
      <c r="F21" s="401"/>
      <c r="G21" s="401"/>
      <c r="H21" s="401"/>
      <c r="I21" s="401"/>
      <c r="J21" s="402"/>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00" t="s">
        <v>20404</v>
      </c>
      <c r="E22" s="401"/>
      <c r="F22" s="401"/>
      <c r="G22" s="401"/>
      <c r="H22" s="401"/>
      <c r="I22" s="401"/>
      <c r="J22" s="402"/>
      <c r="K22" s="29"/>
      <c r="L22" s="97"/>
      <c r="Q22" s="2"/>
      <c r="R22" s="2"/>
      <c r="S22" s="2"/>
      <c r="T22" s="2"/>
      <c r="U22" s="2"/>
      <c r="V22" s="2"/>
      <c r="W22" s="2"/>
      <c r="X22" s="2"/>
      <c r="Y22" s="2"/>
      <c r="Z22" s="2"/>
      <c r="AA22" s="2">
        <f>10-COUNTIF(AA12:AA21,"")</f>
        <v>3</v>
      </c>
      <c r="AB22" s="2"/>
      <c r="AC22" s="2"/>
      <c r="AD22" s="2"/>
      <c r="AE22" s="2"/>
      <c r="AF22" s="2"/>
      <c r="AG22" s="2"/>
    </row>
    <row r="23" spans="1:33" ht="22.5">
      <c r="A23" s="31"/>
      <c r="B23" s="33" t="str">
        <f ca="1">OFFSET(L!$C$1,MATCH("Declaration"&amp;ADDRESS(ROW(),COLUMN(),4),L!$A:$A,0)-1,SL,,)</f>
        <v>Title - Authorizer:</v>
      </c>
      <c r="C23" s="66"/>
      <c r="D23" s="400"/>
      <c r="E23" s="401"/>
      <c r="F23" s="401"/>
      <c r="G23" s="401"/>
      <c r="H23" s="401"/>
      <c r="I23" s="401"/>
      <c r="J23" s="402"/>
      <c r="K23" s="29"/>
      <c r="L23" s="97"/>
      <c r="P23" s="2"/>
      <c r="Q23" s="2"/>
      <c r="R23" s="2"/>
      <c r="S23" s="2"/>
      <c r="T23" s="2"/>
      <c r="U23" s="2"/>
      <c r="V23" s="2"/>
      <c r="W23" s="2"/>
      <c r="X23" s="2"/>
      <c r="Y23" s="2"/>
      <c r="Z23" s="2"/>
      <c r="AA23" s="2">
        <f>IF(AA22=0,0.1,AA22)</f>
        <v>3</v>
      </c>
      <c r="AB23" s="2"/>
      <c r="AC23" s="2"/>
      <c r="AD23" s="2"/>
      <c r="AE23" s="2"/>
      <c r="AF23" s="2"/>
      <c r="AG23" s="2"/>
    </row>
    <row r="24" spans="1:33" ht="22.5">
      <c r="A24" s="31"/>
      <c r="B24" s="33" t="str">
        <f ca="1">OFFSET(L!$C$1,MATCH("Declaration"&amp;ADDRESS(ROW(),COLUMN(),4),L!$A:$A,0)-1,SL,,)</f>
        <v>Email - Authorizer (*):</v>
      </c>
      <c r="C24" s="66"/>
      <c r="D24" s="420" t="s">
        <v>20405</v>
      </c>
      <c r="E24" s="421"/>
      <c r="F24" s="421"/>
      <c r="G24" s="421"/>
      <c r="H24" s="421"/>
      <c r="I24" s="421"/>
      <c r="J24" s="422"/>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00"/>
      <c r="E25" s="401"/>
      <c r="F25" s="401"/>
      <c r="G25" s="401"/>
      <c r="H25" s="401"/>
      <c r="I25" s="401"/>
      <c r="J25" s="402"/>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26">
        <v>46217</v>
      </c>
      <c r="E26" s="42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5"/>
      <c r="E27" s="435"/>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6" t="str">
        <f ca="1">OFFSET(L!$C$1,MATCH("Declaration"&amp;ADDRESS(ROW(),COLUMN(),4),L!$A:$A,0)-1,SL,,)</f>
        <v>Answer the following questions 1 - 7 based on the declaration scope indicated above</v>
      </c>
      <c r="C28" s="436"/>
      <c r="D28" s="436"/>
      <c r="E28" s="436"/>
      <c r="F28" s="436"/>
      <c r="G28" s="436"/>
      <c r="H28" s="436"/>
      <c r="I28" s="436"/>
      <c r="J28" s="436"/>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34" t="str">
        <f ca="1">OFFSET(L!$C$1,MATCH("Declaration"&amp;ADDRESS(ROW(),COLUMN(),4),L!$A:$A,0)-1,SL,,)</f>
        <v>Answer</v>
      </c>
      <c r="E29" s="434"/>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23" t="s">
        <v>25</v>
      </c>
      <c r="E30" s="424"/>
      <c r="F30" s="8"/>
      <c r="G30" s="388"/>
      <c r="H30" s="389"/>
      <c r="I30" s="389"/>
      <c r="J30" s="390"/>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23" t="s">
        <v>25</v>
      </c>
      <c r="E31" s="424"/>
      <c r="F31" s="8"/>
      <c r="G31" s="388"/>
      <c r="H31" s="389"/>
      <c r="I31" s="389"/>
      <c r="J31" s="390"/>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Nickel(*)</v>
      </c>
      <c r="C32" s="28"/>
      <c r="D32" s="423" t="s">
        <v>25</v>
      </c>
      <c r="E32" s="424"/>
      <c r="F32" s="8"/>
      <c r="G32" s="388"/>
      <c r="H32" s="389"/>
      <c r="I32" s="389"/>
      <c r="J32" s="390"/>
      <c r="K32" s="29"/>
      <c r="L32" s="104"/>
      <c r="M32">
        <f t="shared" si="33"/>
        <v>0</v>
      </c>
      <c r="O32" s="38" t="str">
        <f t="shared" si="34"/>
        <v>(*)</v>
      </c>
      <c r="P32" s="38" t="str">
        <f t="shared" si="35"/>
        <v>(*)</v>
      </c>
      <c r="Q32" s="38" t="str">
        <f t="shared" si="36"/>
        <v>(*)</v>
      </c>
      <c r="R32" s="2"/>
      <c r="S32" s="2"/>
      <c r="T32" s="2"/>
      <c r="U32" s="2"/>
      <c r="V32" s="2"/>
      <c r="W32" s="2"/>
      <c r="X32" s="2"/>
      <c r="Y32" s="2"/>
      <c r="Z32" s="2"/>
      <c r="AA32" s="2"/>
      <c r="AB32" s="2"/>
      <c r="AC32" s="2"/>
      <c r="AD32" s="2"/>
      <c r="AE32" s="2"/>
      <c r="AF32" s="2"/>
      <c r="AG32" s="2"/>
    </row>
    <row r="33" spans="1:33" ht="22.5">
      <c r="A33" s="34"/>
      <c r="B33" s="297" t="str">
        <f t="shared" si="32"/>
        <v/>
      </c>
      <c r="C33" s="28"/>
      <c r="D33" s="423"/>
      <c r="E33" s="424"/>
      <c r="F33" s="8"/>
      <c r="G33" s="388"/>
      <c r="H33" s="389"/>
      <c r="I33" s="389"/>
      <c r="J33" s="390"/>
      <c r="K33" s="29"/>
      <c r="L33" s="104"/>
      <c r="M33">
        <f t="shared" si="33"/>
        <v>0</v>
      </c>
      <c r="O33" s="38" t="str">
        <f t="shared" si="34"/>
        <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
      </c>
      <c r="C34" s="28"/>
      <c r="D34" s="423"/>
      <c r="E34" s="424"/>
      <c r="F34" s="8"/>
      <c r="G34" s="388"/>
      <c r="H34" s="389"/>
      <c r="I34" s="389"/>
      <c r="J34" s="390"/>
      <c r="K34" s="29"/>
      <c r="L34" s="104"/>
      <c r="M34">
        <f t="shared" si="33"/>
        <v>0</v>
      </c>
      <c r="O34" s="38" t="str">
        <f t="shared" si="34"/>
        <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
      </c>
      <c r="C35" s="28"/>
      <c r="D35" s="423"/>
      <c r="E35" s="424"/>
      <c r="F35" s="8"/>
      <c r="G35" s="388"/>
      <c r="H35" s="389"/>
      <c r="I35" s="389"/>
      <c r="J35" s="390"/>
      <c r="K35" s="29"/>
      <c r="L35" s="104"/>
      <c r="M35">
        <f t="shared" si="33"/>
        <v>0</v>
      </c>
      <c r="O35" s="38" t="str">
        <f t="shared" si="34"/>
        <v/>
      </c>
      <c r="P35" s="38" t="str">
        <f t="shared" si="35"/>
        <v/>
      </c>
      <c r="Q35" s="38" t="str">
        <f t="shared" si="36"/>
        <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23"/>
      <c r="E36" s="424"/>
      <c r="F36" s="8"/>
      <c r="G36" s="388"/>
      <c r="H36" s="389"/>
      <c r="I36" s="389"/>
      <c r="J36" s="390"/>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23"/>
      <c r="E37" s="424"/>
      <c r="F37" s="8"/>
      <c r="G37" s="388"/>
      <c r="H37" s="389"/>
      <c r="I37" s="389"/>
      <c r="J37" s="390"/>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23"/>
      <c r="E38" s="424"/>
      <c r="F38" s="8"/>
      <c r="G38" s="388"/>
      <c r="H38" s="389"/>
      <c r="I38" s="389"/>
      <c r="J38" s="390"/>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23"/>
      <c r="E39" s="424"/>
      <c r="F39" s="8"/>
      <c r="G39" s="388"/>
      <c r="H39" s="389"/>
      <c r="I39" s="389"/>
      <c r="J39" s="390"/>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5" t="str">
        <f ca="1">D29</f>
        <v>Answer</v>
      </c>
      <c r="E41" s="425"/>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23" t="s">
        <v>25</v>
      </c>
      <c r="E42" s="424"/>
      <c r="F42" s="8"/>
      <c r="G42" s="388"/>
      <c r="H42" s="389"/>
      <c r="I42" s="389"/>
      <c r="J42" s="390"/>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23" t="s">
        <v>25</v>
      </c>
      <c r="E43" s="424"/>
      <c r="F43" s="8"/>
      <c r="G43" s="388"/>
      <c r="H43" s="389"/>
      <c r="I43" s="389"/>
      <c r="J43" s="390"/>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Nickel(*)</v>
      </c>
      <c r="C44" s="28"/>
      <c r="D44" s="423" t="s">
        <v>25</v>
      </c>
      <c r="E44" s="424"/>
      <c r="F44" s="8"/>
      <c r="G44" s="388"/>
      <c r="H44" s="389"/>
      <c r="I44" s="389"/>
      <c r="J44" s="390"/>
      <c r="K44" s="29"/>
      <c r="L44" s="104"/>
      <c r="M44">
        <f t="shared" si="38"/>
        <v>0</v>
      </c>
      <c r="P44" s="299" t="str">
        <f t="shared" si="47"/>
        <v>(*)</v>
      </c>
      <c r="R44" s="2"/>
      <c r="S44" s="300" t="str">
        <f t="shared" si="48"/>
        <v>Nickel</v>
      </c>
      <c r="T44" s="301" t="str">
        <f t="shared" ref="T44" si="58">IF(S45="",S44,IF(S44="",S45,IF(S44&gt;S45,S45,S44)))</f>
        <v>Nickel</v>
      </c>
      <c r="U44" s="301" t="str">
        <f t="shared" ref="U44" si="59">IF(T44="",T44,IF(T43="",T43,IF(T43&gt;T44,T43,T44)))</f>
        <v>Nickel</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
      </c>
      <c r="C45" s="28"/>
      <c r="D45" s="423"/>
      <c r="E45" s="424"/>
      <c r="F45" s="8"/>
      <c r="G45" s="388"/>
      <c r="H45" s="389"/>
      <c r="I45" s="389"/>
      <c r="J45" s="390"/>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
      </c>
      <c r="C46" s="28"/>
      <c r="D46" s="423"/>
      <c r="E46" s="424"/>
      <c r="F46" s="8"/>
      <c r="G46" s="388"/>
      <c r="H46" s="389"/>
      <c r="I46" s="389"/>
      <c r="J46" s="390"/>
      <c r="K46" s="29"/>
      <c r="L46" s="104"/>
      <c r="M46">
        <f t="shared" si="38"/>
        <v>0</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
      </c>
      <c r="C47" s="28"/>
      <c r="D47" s="423"/>
      <c r="E47" s="424"/>
      <c r="F47" s="8"/>
      <c r="G47" s="388"/>
      <c r="H47" s="389"/>
      <c r="I47" s="389"/>
      <c r="J47" s="390"/>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23"/>
      <c r="E48" s="424"/>
      <c r="F48" s="8"/>
      <c r="G48" s="388"/>
      <c r="H48" s="389"/>
      <c r="I48" s="389"/>
      <c r="J48" s="390"/>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23"/>
      <c r="E49" s="424"/>
      <c r="F49" s="8"/>
      <c r="G49" s="388"/>
      <c r="H49" s="389"/>
      <c r="I49" s="389"/>
      <c r="J49" s="390"/>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23"/>
      <c r="E50" s="424"/>
      <c r="F50" s="8"/>
      <c r="G50" s="388"/>
      <c r="H50" s="389"/>
      <c r="I50" s="389"/>
      <c r="J50" s="390"/>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23"/>
      <c r="E51" s="424"/>
      <c r="F51" s="8"/>
      <c r="G51" s="388"/>
      <c r="H51" s="389"/>
      <c r="I51" s="389"/>
      <c r="J51" s="390"/>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5" t="str">
        <f ca="1">D29</f>
        <v>Answer</v>
      </c>
      <c r="E53" s="425"/>
      <c r="F53" s="14"/>
      <c r="G53" s="37" t="str">
        <f ca="1">G29</f>
        <v>Comments</v>
      </c>
      <c r="H53" s="430"/>
      <c r="I53" s="430"/>
      <c r="J53" s="430"/>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23" t="s">
        <v>22</v>
      </c>
      <c r="E54" s="424"/>
      <c r="F54" s="40"/>
      <c r="G54" s="388"/>
      <c r="H54" s="389"/>
      <c r="I54" s="389"/>
      <c r="J54" s="390"/>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23" t="s">
        <v>22</v>
      </c>
      <c r="E55" s="424"/>
      <c r="F55" s="40"/>
      <c r="G55" s="388"/>
      <c r="H55" s="389"/>
      <c r="I55" s="389"/>
      <c r="J55" s="390"/>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Nickel(*)</v>
      </c>
      <c r="C56" s="6"/>
      <c r="D56" s="423" t="s">
        <v>22</v>
      </c>
      <c r="E56" s="424"/>
      <c r="F56" s="40"/>
      <c r="G56" s="388"/>
      <c r="H56" s="389"/>
      <c r="I56" s="389"/>
      <c r="J56" s="390"/>
      <c r="K56" s="29"/>
      <c r="L56" s="104"/>
      <c r="M56">
        <f t="shared" si="137"/>
        <v>0</v>
      </c>
      <c r="P56" s="299" t="str">
        <f t="shared" si="138"/>
        <v>(*)</v>
      </c>
      <c r="Q56" s="2"/>
      <c r="R56" s="2"/>
      <c r="S56" s="2"/>
      <c r="T56" s="2"/>
      <c r="U56" s="2"/>
      <c r="V56" s="2"/>
      <c r="W56" s="2"/>
      <c r="X56" s="2"/>
      <c r="Y56" s="2">
        <v>40</v>
      </c>
      <c r="Z56" s="2"/>
      <c r="AA56" s="2"/>
      <c r="AB56" s="2"/>
      <c r="AC56" s="2"/>
      <c r="AD56" s="2"/>
      <c r="AE56" s="2"/>
      <c r="AF56" s="2"/>
    </row>
    <row r="57" spans="1:33" ht="21.95" customHeight="1">
      <c r="A57" s="34"/>
      <c r="B57" s="298" t="str">
        <f>IF(ISERROR(AA$15),"",AA$15&amp;"")&amp;P$57</f>
        <v/>
      </c>
      <c r="C57" s="6"/>
      <c r="D57" s="423"/>
      <c r="E57" s="424"/>
      <c r="F57" s="40"/>
      <c r="G57" s="388"/>
      <c r="H57" s="389"/>
      <c r="I57" s="389"/>
      <c r="J57" s="390"/>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
      </c>
      <c r="C58" s="6"/>
      <c r="D58" s="423"/>
      <c r="E58" s="424"/>
      <c r="F58" s="40"/>
      <c r="G58" s="388"/>
      <c r="H58" s="389"/>
      <c r="I58" s="389"/>
      <c r="J58" s="390"/>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
      </c>
      <c r="C59" s="6"/>
      <c r="D59" s="423"/>
      <c r="E59" s="424"/>
      <c r="F59" s="40"/>
      <c r="G59" s="388"/>
      <c r="H59" s="389"/>
      <c r="I59" s="389"/>
      <c r="J59" s="390"/>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23"/>
      <c r="E60" s="424"/>
      <c r="F60" s="40"/>
      <c r="G60" s="388"/>
      <c r="H60" s="389"/>
      <c r="I60" s="389"/>
      <c r="J60" s="390"/>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23"/>
      <c r="E61" s="424"/>
      <c r="F61" s="40"/>
      <c r="G61" s="388"/>
      <c r="H61" s="389"/>
      <c r="I61" s="389"/>
      <c r="J61" s="390"/>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23"/>
      <c r="E62" s="424"/>
      <c r="F62" s="40"/>
      <c r="G62" s="388"/>
      <c r="H62" s="389"/>
      <c r="I62" s="389"/>
      <c r="J62" s="390"/>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23"/>
      <c r="E63" s="424"/>
      <c r="F63" s="40"/>
      <c r="G63" s="388"/>
      <c r="H63" s="389"/>
      <c r="I63" s="389"/>
      <c r="J63" s="390"/>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5" t="str">
        <f ca="1">D29</f>
        <v>Answer</v>
      </c>
      <c r="E65" s="425"/>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23" t="s">
        <v>22</v>
      </c>
      <c r="E66" s="424"/>
      <c r="F66" s="40"/>
      <c r="G66" s="388"/>
      <c r="H66" s="389"/>
      <c r="I66" s="389"/>
      <c r="J66" s="390"/>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23" t="s">
        <v>22</v>
      </c>
      <c r="E67" s="424"/>
      <c r="F67" s="40"/>
      <c r="G67" s="388"/>
      <c r="H67" s="389"/>
      <c r="I67" s="389"/>
      <c r="J67" s="390"/>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Nickel(*)</v>
      </c>
      <c r="C68" s="6"/>
      <c r="D68" s="423" t="s">
        <v>22</v>
      </c>
      <c r="E68" s="424"/>
      <c r="F68" s="40"/>
      <c r="G68" s="388"/>
      <c r="H68" s="389"/>
      <c r="I68" s="389"/>
      <c r="J68" s="390"/>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
      </c>
      <c r="C69" s="6"/>
      <c r="D69" s="423"/>
      <c r="E69" s="424"/>
      <c r="F69" s="40"/>
      <c r="G69" s="388"/>
      <c r="H69" s="389"/>
      <c r="I69" s="389"/>
      <c r="J69" s="390"/>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
      </c>
      <c r="C70" s="6"/>
      <c r="D70" s="423"/>
      <c r="E70" s="424"/>
      <c r="F70" s="40"/>
      <c r="G70" s="388"/>
      <c r="H70" s="389"/>
      <c r="I70" s="389"/>
      <c r="J70" s="390"/>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
      </c>
      <c r="C71" s="6"/>
      <c r="D71" s="423"/>
      <c r="E71" s="424"/>
      <c r="F71" s="40"/>
      <c r="G71" s="388"/>
      <c r="H71" s="389"/>
      <c r="I71" s="389"/>
      <c r="J71" s="390"/>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23"/>
      <c r="E72" s="424"/>
      <c r="F72" s="40"/>
      <c r="G72" s="388"/>
      <c r="H72" s="389"/>
      <c r="I72" s="389"/>
      <c r="J72" s="390"/>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23"/>
      <c r="E73" s="424"/>
      <c r="F73" s="40"/>
      <c r="G73" s="388"/>
      <c r="H73" s="389"/>
      <c r="I73" s="389"/>
      <c r="J73" s="390"/>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23"/>
      <c r="E74" s="424"/>
      <c r="F74" s="40"/>
      <c r="G74" s="388"/>
      <c r="H74" s="389"/>
      <c r="I74" s="389"/>
      <c r="J74" s="390"/>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23"/>
      <c r="E75" s="424"/>
      <c r="F75" s="40"/>
      <c r="G75" s="388"/>
      <c r="H75" s="389"/>
      <c r="I75" s="389"/>
      <c r="J75" s="390"/>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5" t="str">
        <f ca="1">D29</f>
        <v>Answer</v>
      </c>
      <c r="E77" s="425"/>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23" t="s">
        <v>28</v>
      </c>
      <c r="E78" s="424"/>
      <c r="F78" s="40"/>
      <c r="G78" s="388"/>
      <c r="H78" s="389"/>
      <c r="I78" s="389"/>
      <c r="J78" s="390"/>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23" t="s">
        <v>28</v>
      </c>
      <c r="E79" s="424"/>
      <c r="F79" s="40"/>
      <c r="G79" s="388"/>
      <c r="H79" s="389"/>
      <c r="I79" s="389"/>
      <c r="J79" s="390"/>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Nickel(*)</v>
      </c>
      <c r="C80" s="28"/>
      <c r="D80" s="423" t="s">
        <v>28</v>
      </c>
      <c r="E80" s="424"/>
      <c r="F80" s="40"/>
      <c r="G80" s="388"/>
      <c r="H80" s="389"/>
      <c r="I80" s="389"/>
      <c r="J80" s="390"/>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
      </c>
      <c r="C81" s="28"/>
      <c r="D81" s="423"/>
      <c r="E81" s="424"/>
      <c r="F81" s="40"/>
      <c r="G81" s="388"/>
      <c r="H81" s="389"/>
      <c r="I81" s="389"/>
      <c r="J81" s="390"/>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
      </c>
      <c r="C82" s="28"/>
      <c r="D82" s="423"/>
      <c r="E82" s="424"/>
      <c r="F82" s="40"/>
      <c r="G82" s="388"/>
      <c r="H82" s="389"/>
      <c r="I82" s="389"/>
      <c r="J82" s="390"/>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
      </c>
      <c r="C83" s="28"/>
      <c r="D83" s="423"/>
      <c r="E83" s="424"/>
      <c r="F83" s="40"/>
      <c r="G83" s="388"/>
      <c r="H83" s="389"/>
      <c r="I83" s="389"/>
      <c r="J83" s="390"/>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23"/>
      <c r="E84" s="424"/>
      <c r="F84" s="40"/>
      <c r="G84" s="388"/>
      <c r="H84" s="389"/>
      <c r="I84" s="389"/>
      <c r="J84" s="390"/>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23"/>
      <c r="E85" s="424"/>
      <c r="F85" s="40"/>
      <c r="G85" s="388"/>
      <c r="H85" s="389"/>
      <c r="I85" s="389"/>
      <c r="J85" s="390"/>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23"/>
      <c r="E86" s="424"/>
      <c r="F86" s="40"/>
      <c r="G86" s="388"/>
      <c r="H86" s="389"/>
      <c r="I86" s="389"/>
      <c r="J86" s="390"/>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23"/>
      <c r="E87" s="424"/>
      <c r="F87" s="40"/>
      <c r="G87" s="388"/>
      <c r="H87" s="389"/>
      <c r="I87" s="389"/>
      <c r="J87" s="390"/>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5" t="str">
        <f ca="1">D29</f>
        <v>Answer</v>
      </c>
      <c r="E89" s="425"/>
      <c r="F89" s="14"/>
      <c r="G89" s="37" t="str">
        <f ca="1">G29</f>
        <v>Comments</v>
      </c>
      <c r="H89" s="437"/>
      <c r="I89" s="437"/>
      <c r="J89" s="437"/>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23" t="s">
        <v>22</v>
      </c>
      <c r="E90" s="424"/>
      <c r="F90" s="40"/>
      <c r="G90" s="388"/>
      <c r="H90" s="389"/>
      <c r="I90" s="389"/>
      <c r="J90" s="390"/>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23" t="s">
        <v>22</v>
      </c>
      <c r="E91" s="424"/>
      <c r="F91" s="40"/>
      <c r="G91" s="388"/>
      <c r="H91" s="389"/>
      <c r="I91" s="389"/>
      <c r="J91" s="390"/>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Nickel(*)</v>
      </c>
      <c r="C92" s="6"/>
      <c r="D92" s="423" t="s">
        <v>22</v>
      </c>
      <c r="E92" s="424"/>
      <c r="F92" s="40"/>
      <c r="G92" s="388"/>
      <c r="H92" s="389"/>
      <c r="I92" s="389"/>
      <c r="J92" s="390"/>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
      </c>
      <c r="C93" s="6"/>
      <c r="D93" s="423"/>
      <c r="E93" s="424"/>
      <c r="F93" s="40"/>
      <c r="G93" s="388"/>
      <c r="H93" s="389"/>
      <c r="I93" s="389"/>
      <c r="J93" s="390"/>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
      </c>
      <c r="C94" s="6"/>
      <c r="D94" s="423"/>
      <c r="E94" s="424"/>
      <c r="F94" s="40"/>
      <c r="G94" s="388"/>
      <c r="H94" s="389"/>
      <c r="I94" s="389"/>
      <c r="J94" s="390"/>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
      </c>
      <c r="C95" s="6"/>
      <c r="D95" s="423"/>
      <c r="E95" s="424"/>
      <c r="F95" s="40"/>
      <c r="G95" s="388"/>
      <c r="H95" s="389"/>
      <c r="I95" s="389"/>
      <c r="J95" s="390"/>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23"/>
      <c r="E96" s="424"/>
      <c r="F96" s="40"/>
      <c r="G96" s="388"/>
      <c r="H96" s="389"/>
      <c r="I96" s="389"/>
      <c r="J96" s="390"/>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23"/>
      <c r="E97" s="424"/>
      <c r="F97" s="40"/>
      <c r="G97" s="388"/>
      <c r="H97" s="389"/>
      <c r="I97" s="389"/>
      <c r="J97" s="390"/>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23"/>
      <c r="E98" s="424"/>
      <c r="F98" s="40"/>
      <c r="G98" s="388"/>
      <c r="H98" s="389"/>
      <c r="I98" s="389"/>
      <c r="J98" s="390"/>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23"/>
      <c r="E99" s="424"/>
      <c r="F99" s="40"/>
      <c r="G99" s="388"/>
      <c r="H99" s="389"/>
      <c r="I99" s="389"/>
      <c r="J99" s="390"/>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5" t="str">
        <f ca="1">D29</f>
        <v>Answer</v>
      </c>
      <c r="E101" s="425"/>
      <c r="F101" s="14"/>
      <c r="G101" s="37" t="str">
        <f ca="1">G29</f>
        <v>Comments</v>
      </c>
      <c r="H101" s="437" t="str">
        <f>IF(Q115="(*)","Click here to enter smelter names","")</f>
        <v/>
      </c>
      <c r="I101" s="437"/>
      <c r="J101" s="437"/>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23" t="s">
        <v>22</v>
      </c>
      <c r="E102" s="424"/>
      <c r="F102" s="41"/>
      <c r="G102" s="388"/>
      <c r="H102" s="389"/>
      <c r="I102" s="389"/>
      <c r="J102" s="390"/>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23" t="s">
        <v>22</v>
      </c>
      <c r="E103" s="424"/>
      <c r="F103" s="41"/>
      <c r="G103" s="388"/>
      <c r="H103" s="389"/>
      <c r="I103" s="389"/>
      <c r="J103" s="390"/>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Nickel(*)</v>
      </c>
      <c r="C104" s="28"/>
      <c r="D104" s="423" t="s">
        <v>22</v>
      </c>
      <c r="E104" s="424"/>
      <c r="F104" s="41"/>
      <c r="G104" s="388"/>
      <c r="H104" s="389"/>
      <c r="I104" s="389"/>
      <c r="J104" s="390"/>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
      </c>
      <c r="C105" s="28"/>
      <c r="D105" s="423"/>
      <c r="E105" s="424"/>
      <c r="F105" s="41"/>
      <c r="G105" s="388"/>
      <c r="H105" s="389"/>
      <c r="I105" s="389"/>
      <c r="J105" s="390"/>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
      </c>
      <c r="C106" s="28"/>
      <c r="D106" s="423"/>
      <c r="E106" s="424"/>
      <c r="F106" s="41"/>
      <c r="G106" s="388"/>
      <c r="H106" s="389"/>
      <c r="I106" s="389"/>
      <c r="J106" s="390"/>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
      </c>
      <c r="C107" s="28"/>
      <c r="D107" s="423"/>
      <c r="E107" s="424"/>
      <c r="F107" s="41"/>
      <c r="G107" s="388"/>
      <c r="H107" s="389"/>
      <c r="I107" s="389"/>
      <c r="J107" s="390"/>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23"/>
      <c r="E108" s="424"/>
      <c r="F108" s="41"/>
      <c r="G108" s="388"/>
      <c r="H108" s="389"/>
      <c r="I108" s="389"/>
      <c r="J108" s="390"/>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23"/>
      <c r="E109" s="424"/>
      <c r="F109" s="41"/>
      <c r="G109" s="388"/>
      <c r="H109" s="389"/>
      <c r="I109" s="389"/>
      <c r="J109" s="390"/>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23"/>
      <c r="E110" s="424"/>
      <c r="F110" s="41"/>
      <c r="G110" s="388"/>
      <c r="H110" s="389"/>
      <c r="I110" s="389"/>
      <c r="J110" s="390"/>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23"/>
      <c r="E111" s="424"/>
      <c r="F111" s="43"/>
      <c r="G111" s="388"/>
      <c r="H111" s="389"/>
      <c r="I111" s="389"/>
      <c r="J111" s="390"/>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38" t="str">
        <f ca="1">OFFSET(L!$C$1,MATCH("Declaration"&amp;ADDRESS(ROW(),COLUMN(),4),L!$A:$A,0)-1,SL,,)</f>
        <v>Answer the Following Questions at a Company Level</v>
      </c>
      <c r="C113" s="438"/>
      <c r="D113" s="438"/>
      <c r="E113" s="438"/>
      <c r="F113" s="438"/>
      <c r="G113" s="438"/>
      <c r="H113" s="438"/>
      <c r="I113" s="438"/>
      <c r="J113" s="438"/>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34" t="str">
        <f ca="1">D29</f>
        <v>Answer</v>
      </c>
      <c r="E114" s="434"/>
      <c r="F114" s="46"/>
      <c r="G114" s="434" t="str">
        <f ca="1">G29</f>
        <v>Comments</v>
      </c>
      <c r="H114" s="434" t="e">
        <f>HLOOKUP(SL,LT,$O114,0)</f>
        <v>#NAME?</v>
      </c>
      <c r="I114" s="434"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23" t="s">
        <v>25</v>
      </c>
      <c r="E115" s="424"/>
      <c r="F115" s="49"/>
      <c r="G115" s="388"/>
      <c r="H115" s="389"/>
      <c r="I115" s="389"/>
      <c r="J115" s="390"/>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39"/>
      <c r="H116" s="439"/>
      <c r="I116" s="439"/>
      <c r="J116" s="439"/>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23" t="s">
        <v>25</v>
      </c>
      <c r="E117" s="424"/>
      <c r="F117" s="49"/>
      <c r="G117" s="440" t="s">
        <v>20402</v>
      </c>
      <c r="H117" s="441"/>
      <c r="I117" s="441"/>
      <c r="J117" s="442"/>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43"/>
      <c r="E119" s="443"/>
      <c r="F119" s="231"/>
      <c r="G119" s="444"/>
      <c r="H119" s="444"/>
      <c r="I119" s="444"/>
      <c r="J119" s="444"/>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23" t="s">
        <v>22</v>
      </c>
      <c r="E120" s="424"/>
      <c r="F120" s="8"/>
      <c r="G120" s="388"/>
      <c r="H120" s="389"/>
      <c r="I120" s="389"/>
      <c r="J120" s="390"/>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23" t="s">
        <v>22</v>
      </c>
      <c r="E121" s="424"/>
      <c r="F121" s="8"/>
      <c r="G121" s="388"/>
      <c r="H121" s="389"/>
      <c r="I121" s="389"/>
      <c r="J121" s="390"/>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Nickel(*)</v>
      </c>
      <c r="C122" s="6"/>
      <c r="D122" s="423" t="s">
        <v>22</v>
      </c>
      <c r="E122" s="424"/>
      <c r="F122" s="8"/>
      <c r="G122" s="388"/>
      <c r="H122" s="389"/>
      <c r="I122" s="389"/>
      <c r="J122" s="390"/>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
      </c>
      <c r="C123" s="6"/>
      <c r="D123" s="423"/>
      <c r="E123" s="424"/>
      <c r="F123" s="8"/>
      <c r="G123" s="388"/>
      <c r="H123" s="389"/>
      <c r="I123" s="389"/>
      <c r="J123" s="390"/>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
      </c>
      <c r="C124" s="6"/>
      <c r="D124" s="423"/>
      <c r="E124" s="424"/>
      <c r="F124" s="8"/>
      <c r="G124" s="388"/>
      <c r="H124" s="389"/>
      <c r="I124" s="389"/>
      <c r="J124" s="390"/>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
      </c>
      <c r="C125" s="6"/>
      <c r="D125" s="423"/>
      <c r="E125" s="424"/>
      <c r="F125" s="8"/>
      <c r="G125" s="388"/>
      <c r="H125" s="389"/>
      <c r="I125" s="389"/>
      <c r="J125" s="390"/>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23"/>
      <c r="E126" s="424"/>
      <c r="F126" s="8"/>
      <c r="G126" s="388"/>
      <c r="H126" s="389"/>
      <c r="I126" s="389"/>
      <c r="J126" s="390"/>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23"/>
      <c r="E127" s="424"/>
      <c r="F127" s="8"/>
      <c r="G127" s="388"/>
      <c r="H127" s="389"/>
      <c r="I127" s="389"/>
      <c r="J127" s="390"/>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23"/>
      <c r="E128" s="424"/>
      <c r="F128" s="8"/>
      <c r="G128" s="388"/>
      <c r="H128" s="389"/>
      <c r="I128" s="389"/>
      <c r="J128" s="390"/>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23"/>
      <c r="E129" s="424"/>
      <c r="F129" s="8"/>
      <c r="G129" s="388"/>
      <c r="H129" s="389"/>
      <c r="I129" s="389"/>
      <c r="J129" s="390"/>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23" t="s">
        <v>25</v>
      </c>
      <c r="E131" s="424"/>
      <c r="F131" s="49"/>
      <c r="G131" s="388"/>
      <c r="H131" s="389"/>
      <c r="I131" s="389"/>
      <c r="J131" s="390"/>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48" t="s">
        <v>32</v>
      </c>
      <c r="E133" s="449"/>
      <c r="F133" s="49"/>
      <c r="G133" s="388"/>
      <c r="H133" s="389"/>
      <c r="I133" s="389"/>
      <c r="J133" s="390"/>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39"/>
      <c r="H134" s="439"/>
      <c r="I134" s="439"/>
      <c r="J134" s="439"/>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23" t="s">
        <v>25</v>
      </c>
      <c r="E135" s="424"/>
      <c r="F135" s="49"/>
      <c r="G135" s="388" t="s">
        <v>20403</v>
      </c>
      <c r="H135" s="389"/>
      <c r="I135" s="389"/>
      <c r="J135" s="390"/>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50"/>
      <c r="H136" s="450"/>
      <c r="I136" s="450"/>
      <c r="J136" s="450"/>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23" t="s">
        <v>22</v>
      </c>
      <c r="E137" s="424"/>
      <c r="F137" s="49"/>
      <c r="G137" s="388"/>
      <c r="H137" s="389"/>
      <c r="I137" s="389"/>
      <c r="J137" s="390"/>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45" t="str">
        <f>IF(OR($D$8="",$I$3=""),"","Click here to check required fields completion")</f>
        <v/>
      </c>
      <c r="C138" s="445"/>
      <c r="D138" s="445"/>
      <c r="E138" s="445"/>
      <c r="F138" s="445"/>
      <c r="G138" s="445"/>
      <c r="H138" s="445"/>
      <c r="I138" s="445"/>
      <c r="J138" s="445"/>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46" t="str">
        <f ca="1">OFFSET(L!$C$1,MATCH("General"&amp;"Cpy",L!$A:$A,0)-1,SL,,)</f>
        <v>© 2026 Responsible Minerals Initiative. All rights reserved.</v>
      </c>
      <c r="B139" s="447"/>
      <c r="C139" s="447"/>
      <c r="D139" s="447"/>
      <c r="E139" s="447"/>
      <c r="F139" s="447"/>
      <c r="G139" s="447"/>
      <c r="H139" s="447"/>
      <c r="I139" s="447"/>
      <c r="J139" s="447"/>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G117" r:id="rId1" xr:uid="{961AFC08-6269-44B4-B5B4-9996A311DCA0}"/>
    <hyperlink ref="D20" r:id="rId2" xr:uid="{2D6DDDF4-FE1C-4B0B-AEA0-B090B15FC87B}"/>
    <hyperlink ref="D24" r:id="rId3" xr:uid="{3143C38D-B7B7-4D62-8C74-55592128E98E}"/>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selection activeCell="A5" sqref="A5:XFD5"/>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140.25">
      <c r="A5" s="196" t="s">
        <v>11810</v>
      </c>
      <c r="B5" s="302" t="s">
        <v>40</v>
      </c>
      <c r="C5" s="151" t="s">
        <v>19410</v>
      </c>
      <c r="D5" s="148" t="s">
        <v>19410</v>
      </c>
      <c r="E5" s="148" t="str">
        <f ca="1">IF(ISERROR($V5),"",OFFSET('Smelter Look-up'!$D$4,$V5-4,0)&amp;"")</f>
        <v>CHINA</v>
      </c>
      <c r="F5" s="148" t="str">
        <f ca="1">IF(ISERROR($V5),"",OFFSET('Smelter Look-up'!$E$4,$V5-4,0))</f>
        <v>CID003875</v>
      </c>
      <c r="G5" s="148" t="str">
        <f ca="1">IF(C5=$X$4,"Enter smelter details",IF(ISERROR($V5),"",OFFSET('Smelter Look-up'!$F$4,$V5-4,0)))</f>
        <v>RMI</v>
      </c>
      <c r="H5" s="204">
        <f ca="1">IF(ISERROR($V5),"",OFFSET('Smelter Look-up'!$G$4,$V5-4,0))</f>
        <v>0</v>
      </c>
      <c r="I5" s="205" t="str">
        <f ca="1">IF(ISERROR($V5),"",OFFSET('Smelter Look-up'!$H$4,$V5-4,0))</f>
        <v>Qingyuan City</v>
      </c>
      <c r="J5" s="205" t="str">
        <f ca="1">IF(ISERROR($V5),"",OFFSET('Smelter Look-up'!$I$4,$V5-4,0))</f>
        <v>Guangdong Sheng</v>
      </c>
      <c r="K5" s="149"/>
      <c r="L5" s="149"/>
      <c r="M5" s="149"/>
      <c r="N5" s="149"/>
      <c r="O5" s="149"/>
      <c r="P5" s="207"/>
      <c r="Q5" s="150"/>
      <c r="R5" s="148" t="str">
        <f ca="1">IF(ISERROR($V5),"",OFFSET('Smelter Look-up'!$C$4,$V5-4,0)&amp;"")</f>
        <v>Advanced Materials Production Plant (Qingyuan Industrial Park)</v>
      </c>
      <c r="S5" s="154" t="str">
        <f t="shared" ref="S5:S12" ca="1" si="0">IF(B5="","",IF(ISERROR(MATCH($E5,CL,0)),"Unknown",INDIRECT("'C'!$A$"&amp;MATCH($E5,CL,0)+1)))</f>
        <v>CN</v>
      </c>
      <c r="T5" s="154" t="str">
        <f ca="1">IF(B5="","",IF(ISERROR(MATCH($J5,SorP!$B$1:$B$6261,0)),"",INDIRECT("'SorP'!$A$"&amp;MATCH($S5&amp;$J5,SorP!C:C,0))))</f>
        <v>CN-GD</v>
      </c>
      <c r="U5" s="167"/>
      <c r="V5" s="168">
        <f>IF(C5="",NA(),MATCH($B5&amp;$C5,'Smelter Look-up'!$J:$J,0))</f>
        <v>5</v>
      </c>
      <c r="X5" s="169">
        <f t="shared" ref="X5:X12" ca="1" si="1">IF(AND(C5="Smelter not listed",OR(LEN(D5)=0,LEN(E5)=0)),1,0)</f>
        <v>0</v>
      </c>
      <c r="AB5" s="312" t="str">
        <f t="shared" ref="AB5:AB12" si="2">IF(C5="","",B5)</f>
        <v>Cobalt</v>
      </c>
      <c r="AC5" s="169" t="str">
        <f>B5</f>
        <v>Cobalt</v>
      </c>
      <c r="AD5" s="169" t="str">
        <f>IF(C5="Smelter not listed",D5,C5)</f>
        <v>Advanced Materials Production Plant (Qingyuan Industrial Park)</v>
      </c>
    </row>
    <row r="6" spans="1:34" s="169" customFormat="1" ht="76.5">
      <c r="A6" s="196" t="s">
        <v>11792</v>
      </c>
      <c r="B6" s="302" t="s">
        <v>40</v>
      </c>
      <c r="C6" s="151" t="s">
        <v>11859</v>
      </c>
      <c r="D6" s="148" t="s">
        <v>11859</v>
      </c>
      <c r="E6" s="148" t="str">
        <f ca="1">IF(ISERROR($V6),"",OFFSET('Smelter Look-up'!$D$4,$V6-4,0)&amp;"")</f>
        <v>CHINA</v>
      </c>
      <c r="F6" s="148" t="str">
        <f ca="1">IF(ISERROR($V6),"",OFFSET('Smelter Look-up'!$E$4,$V6-4,0))</f>
        <v>CID003927</v>
      </c>
      <c r="G6" s="148" t="str">
        <f ca="1">IF(C6=$X$4,"Enter smelter details",IF(ISERROR($V6),"",OFFSET('Smelter Look-up'!$F$4,$V6-4,0)))</f>
        <v>RMI</v>
      </c>
      <c r="H6" s="204">
        <f ca="1">IF(ISERROR($V6),"",OFFSET('Smelter Look-up'!$G$4,$V6-4,0))</f>
        <v>0</v>
      </c>
      <c r="I6" s="205" t="str">
        <f ca="1">IF(ISERROR($V6),"",OFFSET('Smelter Look-up'!$H$4,$V6-4,0))</f>
        <v>Chuzhou</v>
      </c>
      <c r="J6" s="205" t="str">
        <f ca="1">IF(ISERROR($V6),"",OFFSET('Smelter Look-up'!$I$4,$V6-4,0))</f>
        <v>Anhui Sheng</v>
      </c>
      <c r="K6" s="149"/>
      <c r="L6" s="149"/>
      <c r="M6" s="149"/>
      <c r="N6" s="149"/>
      <c r="O6" s="149"/>
      <c r="P6" s="207"/>
      <c r="Q6" s="150"/>
      <c r="R6" s="148" t="str">
        <f ca="1">IF(ISERROR($V6),"",OFFSET('Smelter Look-up'!$C$4,$V6-4,0)&amp;"")</f>
        <v>Anhui Hanrui New Material Co., Ltd.</v>
      </c>
      <c r="S6" s="154" t="str">
        <f t="shared" ca="1" si="0"/>
        <v>CN</v>
      </c>
      <c r="T6" s="154" t="str">
        <f ca="1">IF(B6="","",IF(ISERROR(MATCH($J6,SorP!$B$1:$B$6261,0)),"",INDIRECT("'SorP'!$A$"&amp;MATCH($S6&amp;$J6,SorP!C:C,0))))</f>
        <v>CN-AH</v>
      </c>
      <c r="U6" s="167"/>
      <c r="V6" s="168">
        <f>IF(C6="",NA(),MATCH($B6&amp;$C6,'Smelter Look-up'!$J:$J,0))</f>
        <v>6</v>
      </c>
      <c r="X6" s="169">
        <f t="shared" ca="1" si="1"/>
        <v>0</v>
      </c>
      <c r="AB6" s="312" t="str">
        <f t="shared" si="2"/>
        <v>Cobalt</v>
      </c>
      <c r="AC6" s="169" t="str">
        <f t="shared" ref="AC6:AC69" si="3">B6</f>
        <v>Cobalt</v>
      </c>
      <c r="AD6" s="169" t="str">
        <f t="shared" ref="AD6:AD69" si="4">IF(C6="Smelter not listed",D6,C6)</f>
        <v>Anhui Hanrui New Material Co., Ltd.</v>
      </c>
    </row>
    <row r="7" spans="1:34" s="169" customFormat="1" ht="51">
      <c r="A7" s="196" t="s">
        <v>11903</v>
      </c>
      <c r="B7" s="302" t="s">
        <v>40</v>
      </c>
      <c r="C7" s="151" t="s">
        <v>11902</v>
      </c>
      <c r="D7" s="148" t="s">
        <v>11902</v>
      </c>
      <c r="E7" s="148" t="str">
        <f ca="1">IF(ISERROR($V7),"",OFFSET('Smelter Look-up'!$D$4,$V7-4,0)&amp;"")</f>
        <v>INDIA</v>
      </c>
      <c r="F7" s="148" t="str">
        <f ca="1">IF(ISERROR($V7),"",OFFSET('Smelter Look-up'!$E$4,$V7-4,0))</f>
        <v>CID004695</v>
      </c>
      <c r="G7" s="148" t="str">
        <f ca="1">IF(C7=$X$4,"Enter smelter details",IF(ISERROR($V7),"",OFFSET('Smelter Look-up'!$F$4,$V7-4,0)))</f>
        <v>RMI</v>
      </c>
      <c r="H7" s="204">
        <f ca="1">IF(ISERROR($V7),"",OFFSET('Smelter Look-up'!$G$4,$V7-4,0))</f>
        <v>0</v>
      </c>
      <c r="I7" s="205" t="str">
        <f ca="1">IF(ISERROR($V7),"",OFFSET('Smelter Look-up'!$H$4,$V7-4,0))</f>
        <v>Roorkee</v>
      </c>
      <c r="J7" s="205" t="str">
        <f ca="1">IF(ISERROR($V7),"",OFFSET('Smelter Look-up'!$I$4,$V7-4,0))</f>
        <v>Uttarākhand</v>
      </c>
      <c r="K7" s="149"/>
      <c r="L7" s="149"/>
      <c r="M7" s="149"/>
      <c r="N7" s="149"/>
      <c r="O7" s="149"/>
      <c r="P7" s="207"/>
      <c r="Q7" s="150"/>
      <c r="R7" s="148" t="str">
        <f ca="1">IF(ISERROR($V7),"",OFFSET('Smelter Look-up'!$C$4,$V7-4,0)&amp;"")</f>
        <v>Attero Recycling Pvt Ltd</v>
      </c>
      <c r="S7" s="154" t="str">
        <f t="shared" ca="1" si="0"/>
        <v>IN</v>
      </c>
      <c r="T7" s="154" t="str">
        <f ca="1">IF(B7="","",IF(ISERROR(MATCH($J7,SorP!$B$1:$B$6261,0)),"",INDIRECT("'SorP'!$A$"&amp;MATCH($S7&amp;$J7,SorP!C:C,0))))</f>
        <v>IN-UK</v>
      </c>
      <c r="U7" s="167"/>
      <c r="V7" s="168">
        <f>IF(C7="",NA(),MATCH($B7&amp;$C7,'Smelter Look-up'!$J:$J,0))</f>
        <v>7</v>
      </c>
      <c r="X7" s="169">
        <f t="shared" ca="1" si="1"/>
        <v>0</v>
      </c>
      <c r="AB7" s="312" t="str">
        <f t="shared" si="2"/>
        <v>Cobalt</v>
      </c>
      <c r="AC7" s="169" t="str">
        <f t="shared" si="3"/>
        <v>Cobalt</v>
      </c>
      <c r="AD7" s="169" t="str">
        <f t="shared" si="4"/>
        <v>Attero Recycling Pvt Ltd</v>
      </c>
    </row>
    <row r="8" spans="1:34" s="169" customFormat="1" ht="51">
      <c r="A8" s="196" t="s">
        <v>19555</v>
      </c>
      <c r="B8" s="302" t="s">
        <v>40</v>
      </c>
      <c r="C8" s="151" t="s">
        <v>19554</v>
      </c>
      <c r="D8" s="148" t="s">
        <v>19554</v>
      </c>
      <c r="E8" s="148" t="str">
        <f ca="1">IF(ISERROR($V8),"",OFFSET('Smelter Look-up'!$D$4,$V8-4,0)&amp;"")</f>
        <v>AUSTRALIA</v>
      </c>
      <c r="F8" s="148" t="str">
        <f ca="1">IF(ISERROR($V8),"",OFFSET('Smelter Look-up'!$E$4,$V8-4,0))</f>
        <v>CID005658</v>
      </c>
      <c r="G8" s="148" t="str">
        <f ca="1">IF(C8=$X$4,"Enter smelter details",IF(ISERROR($V8),"",OFFSET('Smelter Look-up'!$F$4,$V8-4,0)))</f>
        <v>RMI</v>
      </c>
      <c r="H8" s="204">
        <f ca="1">IF(ISERROR($V8),"",OFFSET('Smelter Look-up'!$G$4,$V8-4,0))</f>
        <v>0</v>
      </c>
      <c r="I8" s="205" t="str">
        <f ca="1">IF(ISERROR($V8),"",OFFSET('Smelter Look-up'!$H$4,$V8-4,0))</f>
        <v>East Rockingham</v>
      </c>
      <c r="J8" s="205" t="str">
        <f ca="1">IF(ISERROR($V8),"",OFFSET('Smelter Look-up'!$I$4,$V8-4,0))</f>
        <v>Western Australia</v>
      </c>
      <c r="K8" s="149"/>
      <c r="L8" s="149"/>
      <c r="M8" s="149"/>
      <c r="N8" s="149"/>
      <c r="O8" s="149"/>
      <c r="P8" s="207"/>
      <c r="Q8" s="150"/>
      <c r="R8" s="148" t="str">
        <f ca="1">IF(ISERROR($V8),"",OFFSET('Smelter Look-up'!$C$4,$V8-4,0)&amp;"")</f>
        <v>BHP Nickel West Pty Ltd</v>
      </c>
      <c r="S8" s="154" t="str">
        <f t="shared" ca="1" si="0"/>
        <v>AU</v>
      </c>
      <c r="T8" s="154" t="str">
        <f ca="1">IF(B8="","",IF(ISERROR(MATCH($J8,SorP!$B$1:$B$6261,0)),"",INDIRECT("'SorP'!$A$"&amp;MATCH($S8&amp;$J8,SorP!C:C,0))))</f>
        <v>AU-WA</v>
      </c>
      <c r="U8" s="167"/>
      <c r="V8" s="168">
        <f>IF(C8="",NA(),MATCH($B8&amp;$C8,'Smelter Look-up'!$J:$J,0))</f>
        <v>8</v>
      </c>
      <c r="X8" s="169">
        <f t="shared" ca="1" si="1"/>
        <v>0</v>
      </c>
      <c r="AB8" s="312" t="str">
        <f t="shared" si="2"/>
        <v>Cobalt</v>
      </c>
      <c r="AC8" s="169" t="str">
        <f t="shared" si="3"/>
        <v>Cobalt</v>
      </c>
      <c r="AD8" s="169" t="str">
        <f t="shared" si="4"/>
        <v>BHP Nickel West Pty Ltd</v>
      </c>
    </row>
    <row r="9" spans="1:34" s="169" customFormat="1" ht="76.5">
      <c r="A9" s="196" t="s">
        <v>19558</v>
      </c>
      <c r="B9" s="302" t="s">
        <v>40</v>
      </c>
      <c r="C9" s="151" t="s">
        <v>19557</v>
      </c>
      <c r="D9" s="148" t="s">
        <v>19557</v>
      </c>
      <c r="E9" s="148" t="str">
        <f ca="1">IF(ISERROR($V9),"",OFFSET('Smelter Look-up'!$D$4,$V9-4,0)&amp;"")</f>
        <v>CANADA</v>
      </c>
      <c r="F9" s="148" t="str">
        <f ca="1">IF(ISERROR($V9),"",OFFSET('Smelter Look-up'!$E$4,$V9-4,0))</f>
        <v>CID005641</v>
      </c>
      <c r="G9" s="148" t="str">
        <f ca="1">IF(C9=$X$4,"Enter smelter details",IF(ISERROR($V9),"",OFFSET('Smelter Look-up'!$F$4,$V9-4,0)))</f>
        <v>RMI</v>
      </c>
      <c r="H9" s="204">
        <f ca="1">IF(ISERROR($V9),"",OFFSET('Smelter Look-up'!$G$4,$V9-4,0))</f>
        <v>0</v>
      </c>
      <c r="I9" s="205" t="str">
        <f ca="1">IF(ISERROR($V9),"",OFFSET('Smelter Look-up'!$H$4,$V9-4,0))</f>
        <v>Salaberry-de-Valleyfield</v>
      </c>
      <c r="J9" s="205" t="str">
        <f ca="1">IF(ISERROR($V9),"",OFFSET('Smelter Look-up'!$I$4,$V9-4,0))</f>
        <v>Québec</v>
      </c>
      <c r="K9" s="149"/>
      <c r="L9" s="149"/>
      <c r="M9" s="149"/>
      <c r="N9" s="149"/>
      <c r="O9" s="149"/>
      <c r="P9" s="207"/>
      <c r="Q9" s="150"/>
      <c r="R9" s="148" t="str">
        <f ca="1">IF(ISERROR($V9),"",OFFSET('Smelter Look-up'!$C$4,$V9-4,0)&amp;"")</f>
        <v>Canadian Electrolytic Zinc Limited</v>
      </c>
      <c r="S9" s="154" t="str">
        <f t="shared" ca="1" si="0"/>
        <v>CA</v>
      </c>
      <c r="T9" s="154" t="str">
        <f ca="1">IF(B9="","",IF(ISERROR(MATCH($J9,SorP!$B$1:$B$6261,0)),"",INDIRECT("'SorP'!$A$"&amp;MATCH($S9&amp;$J9,SorP!C:C,0))))</f>
        <v>CA-QC</v>
      </c>
      <c r="U9" s="167"/>
      <c r="V9" s="168">
        <f>IF(C9="",NA(),MATCH($B9&amp;$C9,'Smelter Look-up'!$J:$J,0))</f>
        <v>9</v>
      </c>
      <c r="X9" s="169">
        <f t="shared" ca="1" si="1"/>
        <v>0</v>
      </c>
      <c r="AB9" s="312" t="str">
        <f t="shared" si="2"/>
        <v>Cobalt</v>
      </c>
      <c r="AC9" s="169" t="str">
        <f t="shared" si="3"/>
        <v>Cobalt</v>
      </c>
      <c r="AD9" s="169" t="str">
        <f t="shared" si="4"/>
        <v>Canadian Electrolytic Zinc Limited</v>
      </c>
    </row>
    <row r="10" spans="1:34" s="169" customFormat="1" ht="25.5">
      <c r="A10" s="196" t="s">
        <v>61</v>
      </c>
      <c r="B10" s="302" t="s">
        <v>40</v>
      </c>
      <c r="C10" s="151" t="s">
        <v>59</v>
      </c>
      <c r="D10" s="148" t="s">
        <v>59</v>
      </c>
      <c r="E10" s="148" t="str">
        <f ca="1">IF(ISERROR($V10),"",OFFSET('Smelter Look-up'!$D$4,$V10-4,0)&amp;"")</f>
        <v>CONGO, DEMOCRATIC REPUBLIC OF THE</v>
      </c>
      <c r="F10" s="148" t="str">
        <f ca="1">IF(ISERROR($V10),"",OFFSET('Smelter Look-up'!$E$4,$V10-4,0))</f>
        <v>CID003264</v>
      </c>
      <c r="G10" s="148" t="str">
        <f ca="1">IF(C10=$X$4,"Enter smelter details",IF(ISERROR($V10),"",OFFSET('Smelter Look-up'!$F$4,$V10-4,0)))</f>
        <v>RMI</v>
      </c>
      <c r="H10" s="204">
        <f ca="1">IF(ISERROR($V10),"",OFFSET('Smelter Look-up'!$G$4,$V10-4,0))</f>
        <v>0</v>
      </c>
      <c r="I10" s="205" t="str">
        <f ca="1">IF(ISERROR($V10),"",OFFSET('Smelter Look-up'!$H$4,$V10-4,0))</f>
        <v>Lubumbashi</v>
      </c>
      <c r="J10" s="205" t="str">
        <f ca="1">IF(ISERROR($V10),"",OFFSET('Smelter Look-up'!$I$4,$V10-4,0))</f>
        <v>Haut-Katanga</v>
      </c>
      <c r="K10" s="149"/>
      <c r="L10" s="149"/>
      <c r="M10" s="149"/>
      <c r="N10" s="149"/>
      <c r="O10" s="149"/>
      <c r="P10" s="207"/>
      <c r="Q10" s="150"/>
      <c r="R10" s="148" t="str">
        <f ca="1">IF(ISERROR($V10),"",OFFSET('Smelter Look-up'!$C$4,$V10-4,0)&amp;"")</f>
        <v>Chemaf Etoile</v>
      </c>
      <c r="S10" s="154" t="str">
        <f t="shared" ca="1" si="0"/>
        <v>CD</v>
      </c>
      <c r="T10" s="154" t="str">
        <f ca="1">IF(B10="","",IF(ISERROR(MATCH($J10,SorP!$B$1:$B$6261,0)),"",INDIRECT("'SorP'!$A$"&amp;MATCH($S10&amp;$J10,SorP!C:C,0))))</f>
        <v>CD-HK</v>
      </c>
      <c r="U10" s="167"/>
      <c r="V10" s="168">
        <f>IF(C10="",NA(),MATCH($B10&amp;$C10,'Smelter Look-up'!$J:$J,0))</f>
        <v>10</v>
      </c>
      <c r="X10" s="169">
        <f t="shared" ca="1" si="1"/>
        <v>0</v>
      </c>
      <c r="AB10" s="312" t="str">
        <f t="shared" si="2"/>
        <v>Cobalt</v>
      </c>
      <c r="AC10" s="169" t="str">
        <f t="shared" si="3"/>
        <v>Cobalt</v>
      </c>
      <c r="AD10" s="169" t="str">
        <f t="shared" si="4"/>
        <v>Chemaf Etoile</v>
      </c>
    </row>
    <row r="11" spans="1:34" s="169" customFormat="1" ht="102">
      <c r="A11" s="197" t="s">
        <v>66</v>
      </c>
      <c r="B11" s="302" t="s">
        <v>40</v>
      </c>
      <c r="C11" s="151" t="s">
        <v>64</v>
      </c>
      <c r="D11" s="148" t="s">
        <v>64</v>
      </c>
      <c r="E11" s="148" t="str">
        <f ca="1">IF(ISERROR($V11),"",OFFSET('Smelter Look-up'!$D$4,$V11-4,0)&amp;"")</f>
        <v>CHINA</v>
      </c>
      <c r="F11" s="148" t="str">
        <f ca="1">IF(ISERROR($V11),"",OFFSET('Smelter Look-up'!$E$4,$V11-4,0))</f>
        <v>CID003481</v>
      </c>
      <c r="G11" s="148" t="str">
        <f ca="1">IF(C11=$X$4,"Enter smelter details",IF(ISERROR($V11),"",OFFSET('Smelter Look-up'!$F$4,$V11-4,0)))</f>
        <v>RMI</v>
      </c>
      <c r="H11" s="204">
        <f ca="1">IF(ISERROR($V11),"",OFFSET('Smelter Look-up'!$G$4,$V11-4,0))</f>
        <v>0</v>
      </c>
      <c r="I11" s="205" t="str">
        <f ca="1">IF(ISERROR($V11),"",OFFSET('Smelter Look-up'!$H$4,$V11-4,0))</f>
        <v>Chizhou</v>
      </c>
      <c r="J11" s="205" t="str">
        <f ca="1">IF(ISERROR($V11),"",OFFSET('Smelter Look-up'!$I$4,$V11-4,0))</f>
        <v>Anhui Sheng</v>
      </c>
      <c r="K11" s="149"/>
      <c r="L11" s="149"/>
      <c r="M11" s="149"/>
      <c r="N11" s="149"/>
      <c r="O11" s="149"/>
      <c r="P11" s="207"/>
      <c r="Q11" s="150"/>
      <c r="R11" s="148" t="str">
        <f ca="1">IF(ISERROR($V11),"",OFFSET('Smelter Look-up'!$C$4,$V11-4,0)&amp;"")</f>
        <v>Chizhou CN New Materials and Technology Co., Ltd.</v>
      </c>
      <c r="S11" s="154" t="str">
        <f t="shared" ca="1" si="0"/>
        <v>CN</v>
      </c>
      <c r="T11" s="154" t="str">
        <f ca="1">IF(B11="","",IF(ISERROR(MATCH($J11,SorP!$B$1:$B$6261,0)),"",INDIRECT("'SorP'!$A$"&amp;MATCH($S11&amp;$J11,SorP!C:C,0))))</f>
        <v>CN-AH</v>
      </c>
      <c r="U11" s="167"/>
      <c r="V11" s="168">
        <f>IF(C11="",NA(),MATCH($B11&amp;$C11,'Smelter Look-up'!$J:$J,0))</f>
        <v>11</v>
      </c>
      <c r="X11" s="169">
        <f t="shared" ca="1" si="1"/>
        <v>0</v>
      </c>
      <c r="AB11" s="312" t="str">
        <f t="shared" si="2"/>
        <v>Cobalt</v>
      </c>
      <c r="AC11" s="169" t="str">
        <f t="shared" si="3"/>
        <v>Cobalt</v>
      </c>
      <c r="AD11" s="169" t="str">
        <f t="shared" si="4"/>
        <v>Chizhou CN New Materials and Technology Co., Ltd.</v>
      </c>
    </row>
    <row r="12" spans="1:34" s="169" customFormat="1" ht="102">
      <c r="A12" s="196" t="s">
        <v>66</v>
      </c>
      <c r="B12" s="302" t="s">
        <v>40</v>
      </c>
      <c r="C12" s="151" t="s">
        <v>64</v>
      </c>
      <c r="D12" s="148" t="s">
        <v>64</v>
      </c>
      <c r="E12" s="148" t="str">
        <f ca="1">IF(ISERROR($V12),"",OFFSET('Smelter Look-up'!$D$4,$V12-4,0)&amp;"")</f>
        <v>CHINA</v>
      </c>
      <c r="F12" s="148" t="str">
        <f ca="1">IF(ISERROR($V12),"",OFFSET('Smelter Look-up'!$E$4,$V12-4,0))</f>
        <v>CID003481</v>
      </c>
      <c r="G12" s="148" t="str">
        <f ca="1">IF(C12=$X$4,"Enter smelter details",IF(ISERROR($V12),"",OFFSET('Smelter Look-up'!$F$4,$V12-4,0)))</f>
        <v>RMI</v>
      </c>
      <c r="H12" s="204">
        <f ca="1">IF(ISERROR($V12),"",OFFSET('Smelter Look-up'!$G$4,$V12-4,0))</f>
        <v>0</v>
      </c>
      <c r="I12" s="205" t="str">
        <f ca="1">IF(ISERROR($V12),"",OFFSET('Smelter Look-up'!$H$4,$V12-4,0))</f>
        <v>Chizhou</v>
      </c>
      <c r="J12" s="205" t="str">
        <f ca="1">IF(ISERROR($V12),"",OFFSET('Smelter Look-up'!$I$4,$V12-4,0))</f>
        <v>Anhui Sheng</v>
      </c>
      <c r="K12" s="149"/>
      <c r="L12" s="149"/>
      <c r="M12" s="149"/>
      <c r="N12" s="149"/>
      <c r="O12" s="149"/>
      <c r="P12" s="207"/>
      <c r="Q12" s="150"/>
      <c r="R12" s="148" t="str">
        <f ca="1">IF(ISERROR($V12),"",OFFSET('Smelter Look-up'!$C$4,$V12-4,0)&amp;"")</f>
        <v>Chizhou CN New Materials and Technology Co., Ltd.</v>
      </c>
      <c r="S12" s="154" t="str">
        <f t="shared" ca="1" si="0"/>
        <v>CN</v>
      </c>
      <c r="T12" s="154" t="str">
        <f ca="1">IF(B12="","",IF(ISERROR(MATCH($J12,SorP!$B$1:$B$6261,0)),"",INDIRECT("'SorP'!$A$"&amp;MATCH($S12&amp;$J12,SorP!C:C,0))))</f>
        <v>CN-AH</v>
      </c>
      <c r="U12" s="167"/>
      <c r="V12" s="168">
        <f>IF(C12="",NA(),MATCH($B12&amp;$C12,'Smelter Look-up'!$J:$J,0))</f>
        <v>11</v>
      </c>
      <c r="X12" s="169">
        <f t="shared" ca="1" si="1"/>
        <v>0</v>
      </c>
      <c r="AB12" s="312" t="str">
        <f t="shared" si="2"/>
        <v>Cobalt</v>
      </c>
      <c r="AC12" s="169" t="str">
        <f t="shared" si="3"/>
        <v>Cobalt</v>
      </c>
      <c r="AD12" s="169" t="str">
        <f t="shared" si="4"/>
        <v>Chizhou CN New Materials and Technology Co., Ltd.</v>
      </c>
    </row>
    <row r="13" spans="1:34" s="169" customFormat="1" ht="51">
      <c r="A13" s="196" t="s">
        <v>18603</v>
      </c>
      <c r="B13" s="302" t="s">
        <v>40</v>
      </c>
      <c r="C13" s="151" t="s">
        <v>18602</v>
      </c>
      <c r="D13" s="148" t="s">
        <v>18602</v>
      </c>
      <c r="E13" s="148" t="str">
        <f ca="1">IF(ISERROR($V13),"",OFFSET('Smelter Look-up'!$D$4,$V13-4,0)&amp;"")</f>
        <v>CONGO, DEMOCRATIC REPUBLIC OF THE</v>
      </c>
      <c r="F13" s="148" t="str">
        <f ca="1">IF(ISERROR($V13),"",OFFSET('Smelter Look-up'!$E$4,$V13-4,0))</f>
        <v>CID004811</v>
      </c>
      <c r="G13" s="148" t="str">
        <f ca="1">IF(C13=$X$4,"Enter smelter details",IF(ISERROR($V13),"",OFFSET('Smelter Look-up'!$F$4,$V13-4,0)))</f>
        <v>RMI</v>
      </c>
      <c r="H13" s="204">
        <f ca="1">IF(ISERROR($V13),"",OFFSET('Smelter Look-up'!$G$4,$V13-4,0))</f>
        <v>0</v>
      </c>
      <c r="I13" s="205" t="str">
        <f ca="1">IF(ISERROR($V13),"",OFFSET('Smelter Look-up'!$H$4,$V13-4,0))</f>
        <v>Chefferie de Bayeke, Territoire de Lubudi</v>
      </c>
      <c r="J13" s="205" t="str">
        <f ca="1">IF(ISERROR($V13),"",OFFSET('Smelter Look-up'!$I$4,$V13-4,0))</f>
        <v>Lualaba</v>
      </c>
      <c r="K13" s="149"/>
      <c r="L13" s="149"/>
      <c r="M13" s="149"/>
      <c r="N13" s="149"/>
      <c r="O13" s="149"/>
      <c r="P13" s="207"/>
      <c r="Q13" s="150"/>
      <c r="R13" s="148" t="str">
        <f ca="1">IF(ISERROR($V13),"",OFFSET('Smelter Look-up'!$C$4,$V13-4,0)&amp;"")</f>
        <v>CMOC Kisanfu Mining SARL</v>
      </c>
      <c r="S13" s="154" t="str">
        <f t="shared" ref="S13:S63" ca="1" si="5">IF(B13="","",IF(ISERROR(MATCH($E13,CL,0)),"Unknown",INDIRECT("'C'!$A$"&amp;MATCH($E13,CL,0)+1)))</f>
        <v>CD</v>
      </c>
      <c r="T13" s="154" t="str">
        <f ca="1">IF(B13="","",IF(ISERROR(MATCH($J13,SorP!$B$1:$B$6261,0)),"",INDIRECT("'SorP'!$A$"&amp;MATCH($S13&amp;$J13,SorP!C:C,0))))</f>
        <v>CD-LU</v>
      </c>
      <c r="U13" s="167"/>
      <c r="V13" s="168">
        <f>IF(C13="",NA(),MATCH($B13&amp;$C13,'Smelter Look-up'!$J:$J,0))</f>
        <v>13</v>
      </c>
      <c r="X13" s="169">
        <f t="shared" ref="X13:X62" ca="1" si="6">IF(AND(C13="Smelter not listed",OR(LEN(D13)=0,LEN(E13)=0)),1,0)</f>
        <v>0</v>
      </c>
      <c r="AB13" s="312" t="str">
        <f t="shared" ref="AB13:AB69" si="7">IF(C13="","",B13)</f>
        <v>Cobalt</v>
      </c>
      <c r="AC13" s="169" t="str">
        <f t="shared" si="3"/>
        <v>Cobalt</v>
      </c>
      <c r="AD13" s="169" t="str">
        <f t="shared" si="4"/>
        <v>CMOC Kisanfu Mining SARL</v>
      </c>
    </row>
    <row r="14" spans="1:34" s="169" customFormat="1" ht="25.5">
      <c r="A14" s="197" t="s">
        <v>20376</v>
      </c>
      <c r="B14" s="302" t="s">
        <v>40</v>
      </c>
      <c r="C14" s="151" t="s">
        <v>20352</v>
      </c>
      <c r="D14" s="148" t="s">
        <v>20352</v>
      </c>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Unknown</v>
      </c>
      <c r="T14" s="154" t="str">
        <f ca="1">IF(B14="","",IF(ISERROR(MATCH($J14,SorP!$B$1:$B$6261,0)),"",INDIRECT("'SorP'!$A$"&amp;MATCH($S14&amp;$J14,SorP!C:C,0))))</f>
        <v/>
      </c>
      <c r="U14" s="167"/>
      <c r="V14" s="168" t="e">
        <f>IF(C14="",NA(),MATCH($B14&amp;$C14,'Smelter Look-up'!$J:$J,0))</f>
        <v>#N/A</v>
      </c>
      <c r="X14" s="169">
        <f t="shared" ca="1" si="6"/>
        <v>0</v>
      </c>
      <c r="AB14" s="312" t="str">
        <f t="shared" si="7"/>
        <v>Cobalt</v>
      </c>
      <c r="AC14" s="169" t="str">
        <f t="shared" si="3"/>
        <v>Cobalt</v>
      </c>
      <c r="AD14" s="169" t="str">
        <f t="shared" si="4"/>
        <v>Cobalt Refinery Company Inc. (COREFCO)</v>
      </c>
    </row>
    <row r="15" spans="1:34" s="169" customFormat="1" ht="102">
      <c r="A15" s="197" t="s">
        <v>18605</v>
      </c>
      <c r="B15" s="302" t="s">
        <v>40</v>
      </c>
      <c r="C15" s="151" t="s">
        <v>18145</v>
      </c>
      <c r="D15" s="148" t="s">
        <v>18145</v>
      </c>
      <c r="E15" s="148" t="str">
        <f ca="1">IF(ISERROR($V15),"",OFFSET('Smelter Look-up'!$D$4,$V15-4,0)&amp;"")</f>
        <v>CONGO, DEMOCRATIC REPUBLIC OF THE</v>
      </c>
      <c r="F15" s="148" t="str">
        <f ca="1">IF(ISERROR($V15),"",OFFSET('Smelter Look-up'!$E$4,$V15-4,0))</f>
        <v>CID003499</v>
      </c>
      <c r="G15" s="148" t="str">
        <f ca="1">IF(C15=$X$4,"Enter smelter details",IF(ISERROR($V15),"",OFFSET('Smelter Look-up'!$F$4,$V15-4,0)))</f>
        <v>RMI</v>
      </c>
      <c r="H15" s="204">
        <f ca="1">IF(ISERROR($V15),"",OFFSET('Smelter Look-up'!$G$4,$V15-4,0))</f>
        <v>0</v>
      </c>
      <c r="I15" s="205" t="str">
        <f ca="1">IF(ISERROR($V15),"",OFFSET('Smelter Look-up'!$H$4,$V15-4,0))</f>
        <v>Kolwezi</v>
      </c>
      <c r="J15" s="205" t="str">
        <f ca="1">IF(ISERROR($V15),"",OFFSET('Smelter Look-up'!$I$4,$V15-4,0))</f>
        <v>Lualaba</v>
      </c>
      <c r="K15" s="149"/>
      <c r="L15" s="149"/>
      <c r="M15" s="149"/>
      <c r="N15" s="149"/>
      <c r="O15" s="149"/>
      <c r="P15" s="207"/>
      <c r="Q15" s="150"/>
      <c r="R15" s="148" t="str">
        <f ca="1">IF(ISERROR($V15),"",OFFSET('Smelter Look-up'!$C$4,$V15-4,0)&amp;"")</f>
        <v>Compagnie Miniere de Musonoie Global SAS</v>
      </c>
      <c r="S15" s="154" t="str">
        <f t="shared" ca="1" si="5"/>
        <v>CD</v>
      </c>
      <c r="T15" s="154" t="str">
        <f ca="1">IF(B15="","",IF(ISERROR(MATCH($J15,SorP!$B$1:$B$6261,0)),"",INDIRECT("'SorP'!$A$"&amp;MATCH($S15&amp;$J15,SorP!C:C,0))))</f>
        <v>CD-LU</v>
      </c>
      <c r="U15" s="167"/>
      <c r="V15" s="168">
        <f>IF(C15="",NA(),MATCH($B15&amp;$C15,'Smelter Look-up'!$J:$J,0))</f>
        <v>16</v>
      </c>
      <c r="X15" s="169">
        <f t="shared" ca="1" si="6"/>
        <v>0</v>
      </c>
      <c r="AB15" s="312" t="str">
        <f t="shared" si="7"/>
        <v>Cobalt</v>
      </c>
      <c r="AC15" s="169" t="str">
        <f t="shared" si="3"/>
        <v>Cobalt</v>
      </c>
      <c r="AD15" s="169" t="str">
        <f t="shared" si="4"/>
        <v>Compagnie Miniere de Musonoie Global SAS</v>
      </c>
    </row>
    <row r="16" spans="1:34" s="169" customFormat="1" ht="89.25">
      <c r="A16" s="196" t="s">
        <v>72</v>
      </c>
      <c r="B16" s="302" t="s">
        <v>40</v>
      </c>
      <c r="C16" s="151" t="s">
        <v>74</v>
      </c>
      <c r="D16" s="148" t="s">
        <v>74</v>
      </c>
      <c r="E16" s="148" t="str">
        <f ca="1">IF(ISERROR($V16),"",OFFSET('Smelter Look-up'!$D$4,$V16-4,0)&amp;"")</f>
        <v>MOROCCO</v>
      </c>
      <c r="F16" s="148" t="str">
        <f ca="1">IF(ISERROR($V16),"",OFFSET('Smelter Look-up'!$E$4,$V16-4,0))</f>
        <v>CID003280</v>
      </c>
      <c r="G16" s="148" t="str">
        <f ca="1">IF(C16=$X$4,"Enter smelter details",IF(ISERROR($V16),"",OFFSET('Smelter Look-up'!$F$4,$V16-4,0)))</f>
        <v>RMI</v>
      </c>
      <c r="H16" s="204">
        <f ca="1">IF(ISERROR($V16),"",OFFSET('Smelter Look-up'!$G$4,$V16-4,0))</f>
        <v>0</v>
      </c>
      <c r="I16" s="205" t="str">
        <f ca="1">IF(ISERROR($V16),"",OFFSET('Smelter Look-up'!$H$4,$V16-4,0))</f>
        <v>Marrakech</v>
      </c>
      <c r="J16" s="205" t="str">
        <f ca="1">IF(ISERROR($V16),"",OFFSET('Smelter Look-up'!$I$4,$V16-4,0))</f>
        <v>Marrakech-Safi</v>
      </c>
      <c r="K16" s="149"/>
      <c r="L16" s="149"/>
      <c r="M16" s="149"/>
      <c r="N16" s="149"/>
      <c r="O16" s="149"/>
      <c r="P16" s="207"/>
      <c r="Q16" s="150"/>
      <c r="R16" s="148" t="str">
        <f ca="1">IF(ISERROR($V16),"",OFFSET('Smelter Look-up'!$C$4,$V16-4,0)&amp;"")</f>
        <v>Complexe hydrométallurgique de Guemassa</v>
      </c>
      <c r="S16" s="154" t="str">
        <f t="shared" ca="1" si="5"/>
        <v>MA</v>
      </c>
      <c r="T16" s="154" t="str">
        <f ca="1">IF(B16="","",IF(ISERROR(MATCH($J16,SorP!$B$1:$B$6261,0)),"",INDIRECT("'SorP'!$A$"&amp;MATCH($S16&amp;$J16,SorP!C:C,0))))</f>
        <v>MA-07</v>
      </c>
      <c r="U16" s="167"/>
      <c r="V16" s="168">
        <f>IF(C16="",NA(),MATCH($B16&amp;$C16,'Smelter Look-up'!$J:$J,0))</f>
        <v>18</v>
      </c>
      <c r="X16" s="169">
        <f t="shared" ca="1" si="6"/>
        <v>0</v>
      </c>
      <c r="AB16" s="312" t="str">
        <f t="shared" si="7"/>
        <v>Cobalt</v>
      </c>
      <c r="AC16" s="169" t="str">
        <f t="shared" si="3"/>
        <v>Cobalt</v>
      </c>
      <c r="AD16" s="169" t="str">
        <f t="shared" si="4"/>
        <v>Complexe hydrométallurgique de Guemassa</v>
      </c>
    </row>
    <row r="17" spans="1:30" s="169" customFormat="1" ht="102">
      <c r="A17" s="196" t="s">
        <v>18605</v>
      </c>
      <c r="B17" s="302" t="s">
        <v>40</v>
      </c>
      <c r="C17" s="151" t="s">
        <v>18145</v>
      </c>
      <c r="D17" s="148" t="s">
        <v>18145</v>
      </c>
      <c r="E17" s="148" t="str">
        <f ca="1">IF(ISERROR($V17),"",OFFSET('Smelter Look-up'!$D$4,$V17-4,0)&amp;"")</f>
        <v>CONGO, DEMOCRATIC REPUBLIC OF THE</v>
      </c>
      <c r="F17" s="148" t="str">
        <f ca="1">IF(ISERROR($V17),"",OFFSET('Smelter Look-up'!$E$4,$V17-4,0))</f>
        <v>CID003499</v>
      </c>
      <c r="G17" s="148" t="str">
        <f ca="1">IF(C17=$X$4,"Enter smelter details",IF(ISERROR($V17),"",OFFSET('Smelter Look-up'!$F$4,$V17-4,0)))</f>
        <v>RMI</v>
      </c>
      <c r="H17" s="204">
        <f ca="1">IF(ISERROR($V17),"",OFFSET('Smelter Look-up'!$G$4,$V17-4,0))</f>
        <v>0</v>
      </c>
      <c r="I17" s="205" t="str">
        <f ca="1">IF(ISERROR($V17),"",OFFSET('Smelter Look-up'!$H$4,$V17-4,0))</f>
        <v>Kolwezi</v>
      </c>
      <c r="J17" s="205" t="str">
        <f ca="1">IF(ISERROR($V17),"",OFFSET('Smelter Look-up'!$I$4,$V17-4,0))</f>
        <v>Lualaba</v>
      </c>
      <c r="K17" s="149"/>
      <c r="L17" s="149"/>
      <c r="M17" s="149"/>
      <c r="N17" s="149"/>
      <c r="O17" s="149"/>
      <c r="P17" s="207"/>
      <c r="Q17" s="150"/>
      <c r="R17" s="148" t="str">
        <f ca="1">IF(ISERROR($V17),"",OFFSET('Smelter Look-up'!$C$4,$V17-4,0)&amp;"")</f>
        <v>Compagnie Miniere de Musonoie Global SAS</v>
      </c>
      <c r="S17" s="154" t="str">
        <f t="shared" ca="1" si="5"/>
        <v>CD</v>
      </c>
      <c r="T17" s="154" t="str">
        <f ca="1">IF(B17="","",IF(ISERROR(MATCH($J17,SorP!$B$1:$B$6261,0)),"",INDIRECT("'SorP'!$A$"&amp;MATCH($S17&amp;$J17,SorP!C:C,0))))</f>
        <v>CD-LU</v>
      </c>
      <c r="U17" s="167"/>
      <c r="V17" s="168">
        <f>IF(C17="",NA(),MATCH($B17&amp;$C17,'Smelter Look-up'!$J:$J,0))</f>
        <v>16</v>
      </c>
      <c r="X17" s="169">
        <f t="shared" ca="1" si="6"/>
        <v>0</v>
      </c>
      <c r="AB17" s="312" t="str">
        <f t="shared" si="7"/>
        <v>Cobalt</v>
      </c>
      <c r="AC17" s="169" t="str">
        <f t="shared" si="3"/>
        <v>Cobalt</v>
      </c>
      <c r="AD17" s="169" t="str">
        <f t="shared" si="4"/>
        <v>Compagnie Miniere de Musonoie Global SAS</v>
      </c>
    </row>
    <row r="18" spans="1:30" s="169" customFormat="1" ht="102">
      <c r="A18" s="196" t="s">
        <v>18605</v>
      </c>
      <c r="B18" s="302" t="s">
        <v>40</v>
      </c>
      <c r="C18" s="151" t="s">
        <v>18145</v>
      </c>
      <c r="D18" s="148" t="s">
        <v>18145</v>
      </c>
      <c r="E18" s="148" t="str">
        <f ca="1">IF(ISERROR($V18),"",OFFSET('Smelter Look-up'!$D$4,$V18-4,0)&amp;"")</f>
        <v>CONGO, DEMOCRATIC REPUBLIC OF THE</v>
      </c>
      <c r="F18" s="148" t="str">
        <f ca="1">IF(ISERROR($V18),"",OFFSET('Smelter Look-up'!$E$4,$V18-4,0))</f>
        <v>CID003499</v>
      </c>
      <c r="G18" s="148" t="str">
        <f ca="1">IF(C18=$X$4,"Enter smelter details",IF(ISERROR($V18),"",OFFSET('Smelter Look-up'!$F$4,$V18-4,0)))</f>
        <v>RMI</v>
      </c>
      <c r="H18" s="204">
        <f ca="1">IF(ISERROR($V18),"",OFFSET('Smelter Look-up'!$G$4,$V18-4,0))</f>
        <v>0</v>
      </c>
      <c r="I18" s="205" t="str">
        <f ca="1">IF(ISERROR($V18),"",OFFSET('Smelter Look-up'!$H$4,$V18-4,0))</f>
        <v>Kolwezi</v>
      </c>
      <c r="J18" s="205" t="str">
        <f ca="1">IF(ISERROR($V18),"",OFFSET('Smelter Look-up'!$I$4,$V18-4,0))</f>
        <v>Lualaba</v>
      </c>
      <c r="K18" s="149"/>
      <c r="L18" s="149"/>
      <c r="M18" s="149"/>
      <c r="N18" s="149"/>
      <c r="O18" s="149"/>
      <c r="P18" s="207"/>
      <c r="Q18" s="150"/>
      <c r="R18" s="148" t="str">
        <f ca="1">IF(ISERROR($V18),"",OFFSET('Smelter Look-up'!$C$4,$V18-4,0)&amp;"")</f>
        <v>Compagnie Miniere de Musonoie Global SAS</v>
      </c>
      <c r="S18" s="154" t="str">
        <f t="shared" ca="1" si="5"/>
        <v>CD</v>
      </c>
      <c r="T18" s="154" t="str">
        <f ca="1">IF(B18="","",IF(ISERROR(MATCH($J18,SorP!$B$1:$B$6261,0)),"",INDIRECT("'SorP'!$A$"&amp;MATCH($S18&amp;$J18,SorP!C:C,0))))</f>
        <v>CD-LU</v>
      </c>
      <c r="U18" s="167"/>
      <c r="V18" s="168">
        <f>IF(C18="",NA(),MATCH($B18&amp;$C18,'Smelter Look-up'!$J:$J,0))</f>
        <v>16</v>
      </c>
      <c r="X18" s="169">
        <f t="shared" ca="1" si="6"/>
        <v>0</v>
      </c>
      <c r="AB18" s="312" t="str">
        <f t="shared" si="7"/>
        <v>Cobalt</v>
      </c>
      <c r="AC18" s="169" t="str">
        <f t="shared" si="3"/>
        <v>Cobalt</v>
      </c>
      <c r="AD18" s="169" t="str">
        <f t="shared" si="4"/>
        <v>Compagnie Miniere de Musonoie Global SAS</v>
      </c>
    </row>
    <row r="19" spans="1:30" s="169" customFormat="1" ht="89.25">
      <c r="A19" s="196" t="s">
        <v>72</v>
      </c>
      <c r="B19" s="302" t="s">
        <v>40</v>
      </c>
      <c r="C19" s="151" t="s">
        <v>74</v>
      </c>
      <c r="D19" s="148" t="s">
        <v>74</v>
      </c>
      <c r="E19" s="148" t="str">
        <f ca="1">IF(ISERROR($V19),"",OFFSET('Smelter Look-up'!$D$4,$V19-4,0)&amp;"")</f>
        <v>MOROCCO</v>
      </c>
      <c r="F19" s="148" t="str">
        <f ca="1">IF(ISERROR($V19),"",OFFSET('Smelter Look-up'!$E$4,$V19-4,0))</f>
        <v>CID003280</v>
      </c>
      <c r="G19" s="148" t="str">
        <f ca="1">IF(C19=$X$4,"Enter smelter details",IF(ISERROR($V19),"",OFFSET('Smelter Look-up'!$F$4,$V19-4,0)))</f>
        <v>RMI</v>
      </c>
      <c r="H19" s="204">
        <f ca="1">IF(ISERROR($V19),"",OFFSET('Smelter Look-up'!$G$4,$V19-4,0))</f>
        <v>0</v>
      </c>
      <c r="I19" s="205" t="str">
        <f ca="1">IF(ISERROR($V19),"",OFFSET('Smelter Look-up'!$H$4,$V19-4,0))</f>
        <v>Marrakech</v>
      </c>
      <c r="J19" s="205" t="str">
        <f ca="1">IF(ISERROR($V19),"",OFFSET('Smelter Look-up'!$I$4,$V19-4,0))</f>
        <v>Marrakech-Safi</v>
      </c>
      <c r="K19" s="149"/>
      <c r="L19" s="149"/>
      <c r="M19" s="149"/>
      <c r="N19" s="149"/>
      <c r="O19" s="149"/>
      <c r="P19" s="207"/>
      <c r="Q19" s="150"/>
      <c r="R19" s="148" t="str">
        <f ca="1">IF(ISERROR($V19),"",OFFSET('Smelter Look-up'!$C$4,$V19-4,0)&amp;"")</f>
        <v>Complexe hydrométallurgique de Guemassa</v>
      </c>
      <c r="S19" s="154" t="str">
        <f t="shared" ca="1" si="5"/>
        <v>MA</v>
      </c>
      <c r="T19" s="154" t="str">
        <f ca="1">IF(B19="","",IF(ISERROR(MATCH($J19,SorP!$B$1:$B$6261,0)),"",INDIRECT("'SorP'!$A$"&amp;MATCH($S19&amp;$J19,SorP!C:C,0))))</f>
        <v>MA-07</v>
      </c>
      <c r="U19" s="167"/>
      <c r="V19" s="168">
        <f>IF(C19="",NA(),MATCH($B19&amp;$C19,'Smelter Look-up'!$J:$J,0))</f>
        <v>18</v>
      </c>
      <c r="X19" s="169">
        <f t="shared" ca="1" si="6"/>
        <v>0</v>
      </c>
      <c r="AB19" s="312" t="str">
        <f t="shared" si="7"/>
        <v>Cobalt</v>
      </c>
      <c r="AC19" s="169" t="str">
        <f t="shared" si="3"/>
        <v>Cobalt</v>
      </c>
      <c r="AD19" s="169" t="str">
        <f t="shared" si="4"/>
        <v>Complexe hydrométallurgique de Guemassa</v>
      </c>
    </row>
    <row r="20" spans="1:30" s="169" customFormat="1" ht="76.5">
      <c r="A20" s="197" t="s">
        <v>18608</v>
      </c>
      <c r="B20" s="302" t="s">
        <v>40</v>
      </c>
      <c r="C20" s="151" t="s">
        <v>18332</v>
      </c>
      <c r="D20" s="148" t="s">
        <v>18332</v>
      </c>
      <c r="E20" s="148" t="str">
        <f ca="1">IF(ISERROR($V20),"",OFFSET('Smelter Look-up'!$D$4,$V20-4,0)&amp;"")</f>
        <v>PHILIPPINES</v>
      </c>
      <c r="F20" s="148" t="str">
        <f ca="1">IF(ISERROR($V20),"",OFFSET('Smelter Look-up'!$E$4,$V20-4,0))</f>
        <v>CID003282</v>
      </c>
      <c r="G20" s="148" t="str">
        <f ca="1">IF(C20=$X$4,"Enter smelter details",IF(ISERROR($V20),"",OFFSET('Smelter Look-up'!$F$4,$V20-4,0)))</f>
        <v>RMI</v>
      </c>
      <c r="H20" s="204">
        <f ca="1">IF(ISERROR($V20),"",OFFSET('Smelter Look-up'!$G$4,$V20-4,0))</f>
        <v>0</v>
      </c>
      <c r="I20" s="205" t="str">
        <f ca="1">IF(ISERROR($V20),"",OFFSET('Smelter Look-up'!$H$4,$V20-4,0))</f>
        <v>Barangay Rio Tuba</v>
      </c>
      <c r="J20" s="205" t="str">
        <f ca="1">IF(ISERROR($V20),"",OFFSET('Smelter Look-up'!$I$4,$V20-4,0))</f>
        <v>Palawan</v>
      </c>
      <c r="K20" s="149"/>
      <c r="L20" s="149"/>
      <c r="M20" s="149"/>
      <c r="N20" s="149"/>
      <c r="O20" s="149"/>
      <c r="P20" s="207"/>
      <c r="Q20" s="150"/>
      <c r="R20" s="148" t="str">
        <f ca="1">IF(ISERROR($V20),"",OFFSET('Smelter Look-up'!$C$4,$V20-4,0)&amp;"")</f>
        <v>Coral Bay Nickel Corporation (CBNC)</v>
      </c>
      <c r="S20" s="154" t="str">
        <f t="shared" ca="1" si="5"/>
        <v>PH</v>
      </c>
      <c r="T20" s="154" t="str">
        <f ca="1">IF(B20="","",IF(ISERROR(MATCH($J20,SorP!$B$1:$B$6261,0)),"",INDIRECT("'SorP'!$A$"&amp;MATCH($S20&amp;$J20,SorP!C:C,0))))</f>
        <v>PH-PLW</v>
      </c>
      <c r="U20" s="167"/>
      <c r="V20" s="168">
        <f>IF(C20="",NA(),MATCH($B20&amp;$C20,'Smelter Look-up'!$J:$J,0))</f>
        <v>20</v>
      </c>
      <c r="X20" s="169">
        <f t="shared" ca="1" si="6"/>
        <v>0</v>
      </c>
      <c r="AB20" s="312" t="str">
        <f t="shared" si="7"/>
        <v>Cobalt</v>
      </c>
      <c r="AC20" s="169" t="str">
        <f t="shared" si="3"/>
        <v>Cobalt</v>
      </c>
      <c r="AD20" s="169" t="str">
        <f t="shared" si="4"/>
        <v>Coral Bay Nickel Corporation (CBNC)</v>
      </c>
    </row>
    <row r="21" spans="1:30" s="169" customFormat="1" ht="76.5">
      <c r="A21" s="196" t="s">
        <v>18608</v>
      </c>
      <c r="B21" s="302" t="s">
        <v>40</v>
      </c>
      <c r="C21" s="151" t="s">
        <v>18332</v>
      </c>
      <c r="D21" s="148" t="s">
        <v>18332</v>
      </c>
      <c r="E21" s="148" t="str">
        <f ca="1">IF(ISERROR($V21),"",OFFSET('Smelter Look-up'!$D$4,$V21-4,0)&amp;"")</f>
        <v>PHILIPPINES</v>
      </c>
      <c r="F21" s="148" t="str">
        <f ca="1">IF(ISERROR($V21),"",OFFSET('Smelter Look-up'!$E$4,$V21-4,0))</f>
        <v>CID003282</v>
      </c>
      <c r="G21" s="148" t="str">
        <f ca="1">IF(C21=$X$4,"Enter smelter details",IF(ISERROR($V21),"",OFFSET('Smelter Look-up'!$F$4,$V21-4,0)))</f>
        <v>RMI</v>
      </c>
      <c r="H21" s="204">
        <f ca="1">IF(ISERROR($V21),"",OFFSET('Smelter Look-up'!$G$4,$V21-4,0))</f>
        <v>0</v>
      </c>
      <c r="I21" s="205" t="str">
        <f ca="1">IF(ISERROR($V21),"",OFFSET('Smelter Look-up'!$H$4,$V21-4,0))</f>
        <v>Barangay Rio Tuba</v>
      </c>
      <c r="J21" s="205" t="str">
        <f ca="1">IF(ISERROR($V21),"",OFFSET('Smelter Look-up'!$I$4,$V21-4,0))</f>
        <v>Palawan</v>
      </c>
      <c r="K21" s="149"/>
      <c r="L21" s="149"/>
      <c r="M21" s="149"/>
      <c r="N21" s="149"/>
      <c r="O21" s="149"/>
      <c r="P21" s="207"/>
      <c r="Q21" s="150"/>
      <c r="R21" s="148" t="str">
        <f ca="1">IF(ISERROR($V21),"",OFFSET('Smelter Look-up'!$C$4,$V21-4,0)&amp;"")</f>
        <v>Coral Bay Nickel Corporation (CBNC)</v>
      </c>
      <c r="S21" s="154" t="str">
        <f t="shared" ca="1" si="5"/>
        <v>PH</v>
      </c>
      <c r="T21" s="154" t="str">
        <f ca="1">IF(B21="","",IF(ISERROR(MATCH($J21,SorP!$B$1:$B$6261,0)),"",INDIRECT("'SorP'!$A$"&amp;MATCH($S21&amp;$J21,SorP!C:C,0))))</f>
        <v>PH-PLW</v>
      </c>
      <c r="U21" s="167"/>
      <c r="V21" s="168">
        <f>IF(C21="",NA(),MATCH($B21&amp;$C21,'Smelter Look-up'!$J:$J,0))</f>
        <v>20</v>
      </c>
      <c r="X21" s="169">
        <f t="shared" ca="1" si="6"/>
        <v>0</v>
      </c>
      <c r="AB21" s="312" t="str">
        <f t="shared" si="7"/>
        <v>Cobalt</v>
      </c>
      <c r="AC21" s="169" t="str">
        <f t="shared" si="3"/>
        <v>Cobalt</v>
      </c>
      <c r="AD21" s="169" t="str">
        <f t="shared" si="4"/>
        <v>Coral Bay Nickel Corporation (CBNC)</v>
      </c>
    </row>
    <row r="22" spans="1:30" s="169" customFormat="1" ht="38.25">
      <c r="A22" s="196" t="s">
        <v>77</v>
      </c>
      <c r="B22" s="302" t="s">
        <v>40</v>
      </c>
      <c r="C22" s="151" t="s">
        <v>18609</v>
      </c>
      <c r="D22" s="148" t="s">
        <v>18609</v>
      </c>
      <c r="E22" s="148" t="str">
        <f ca="1">IF(ISERROR($V22),"",OFFSET('Smelter Look-up'!$D$4,$V22-4,0)&amp;"")</f>
        <v>TAIWAN, PROVINCE OF CHINA</v>
      </c>
      <c r="F22" s="148" t="str">
        <f ca="1">IF(ISERROR($V22),"",OFFSET('Smelter Look-up'!$E$4,$V22-4,0))</f>
        <v>CID003473</v>
      </c>
      <c r="G22" s="148" t="str">
        <f ca="1">IF(C22=$X$4,"Enter smelter details",IF(ISERROR($V22),"",OFFSET('Smelter Look-up'!$F$4,$V22-4,0)))</f>
        <v>RMI</v>
      </c>
      <c r="H22" s="204">
        <f ca="1">IF(ISERROR($V22),"",OFFSET('Smelter Look-up'!$G$4,$V22-4,0))</f>
        <v>0</v>
      </c>
      <c r="I22" s="205" t="str">
        <f ca="1">IF(ISERROR($V22),"",OFFSET('Smelter Look-up'!$H$4,$V22-4,0))</f>
        <v>Toufen</v>
      </c>
      <c r="J22" s="205" t="str">
        <f ca="1">IF(ISERROR($V22),"",OFFSET('Smelter Look-up'!$I$4,$V22-4,0))</f>
        <v>Miaoli</v>
      </c>
      <c r="K22" s="149"/>
      <c r="L22" s="149"/>
      <c r="M22" s="149"/>
      <c r="N22" s="149"/>
      <c r="O22" s="149"/>
      <c r="P22" s="207"/>
      <c r="Q22" s="150"/>
      <c r="R22" s="148" t="str">
        <f ca="1">IF(ISERROR($V22),"",OFFSET('Smelter Look-up'!$C$4,$V22-4,0)&amp;"")</f>
        <v>Uranus Chemicals</v>
      </c>
      <c r="S22" s="154" t="str">
        <f t="shared" ca="1" si="5"/>
        <v>TW</v>
      </c>
      <c r="T22" s="154" t="str">
        <f ca="1">IF(B22="","",IF(ISERROR(MATCH($J22,SorP!$B$1:$B$6261,0)),"",INDIRECT("'SorP'!$A$"&amp;MATCH($S22&amp;$J22,SorP!C:C,0))))</f>
        <v>TW-MIA</v>
      </c>
      <c r="U22" s="167"/>
      <c r="V22" s="168">
        <f>IF(C22="",NA(),MATCH($B22&amp;$C22,'Smelter Look-up'!$J:$J,0))</f>
        <v>158</v>
      </c>
      <c r="X22" s="169">
        <f t="shared" ca="1" si="6"/>
        <v>0</v>
      </c>
      <c r="AB22" s="312" t="str">
        <f t="shared" si="7"/>
        <v>Cobalt</v>
      </c>
      <c r="AC22" s="169" t="str">
        <f t="shared" si="3"/>
        <v>Cobalt</v>
      </c>
      <c r="AD22" s="169" t="str">
        <f t="shared" si="4"/>
        <v>Uranus Chemicals</v>
      </c>
    </row>
    <row r="23" spans="1:30" s="169" customFormat="1" ht="38.25">
      <c r="A23" s="196" t="s">
        <v>82</v>
      </c>
      <c r="B23" s="302" t="s">
        <v>40</v>
      </c>
      <c r="C23" s="151" t="s">
        <v>80</v>
      </c>
      <c r="D23" s="148" t="s">
        <v>80</v>
      </c>
      <c r="E23" s="148" t="str">
        <f ca="1">IF(ISERROR($V23),"",OFFSET('Smelter Look-up'!$D$4,$V23-4,0)&amp;"")</f>
        <v>KOREA, REPUBLIC OF</v>
      </c>
      <c r="F23" s="148" t="str">
        <f ca="1">IF(ISERROR($V23),"",OFFSET('Smelter Look-up'!$E$4,$V23-4,0))</f>
        <v>CID003415</v>
      </c>
      <c r="G23" s="148" t="str">
        <f ca="1">IF(C23=$X$4,"Enter smelter details",IF(ISERROR($V23),"",OFFSET('Smelter Look-up'!$F$4,$V23-4,0)))</f>
        <v>RMI</v>
      </c>
      <c r="H23" s="204">
        <f ca="1">IF(ISERROR($V23),"",OFFSET('Smelter Look-up'!$G$4,$V23-4,0))</f>
        <v>0</v>
      </c>
      <c r="I23" s="205" t="str">
        <f ca="1">IF(ISERROR($V23),"",OFFSET('Smelter Look-up'!$H$4,$V23-4,0))</f>
        <v>Ulsan</v>
      </c>
      <c r="J23" s="205" t="str">
        <f ca="1">IF(ISERROR($V23),"",OFFSET('Smelter Look-up'!$I$4,$V23-4,0))</f>
        <v>Gyeongsangnam-do</v>
      </c>
      <c r="K23" s="149"/>
      <c r="L23" s="149"/>
      <c r="M23" s="149"/>
      <c r="N23" s="149"/>
      <c r="O23" s="149"/>
      <c r="P23" s="207"/>
      <c r="Q23" s="150"/>
      <c r="R23" s="148" t="str">
        <f ca="1">IF(ISERROR($V23),"",OFFSET('Smelter Look-up'!$C$4,$V23-4,0)&amp;"")</f>
        <v>Cosmo Chemical, Ltd.</v>
      </c>
      <c r="S23" s="154" t="str">
        <f t="shared" ca="1" si="5"/>
        <v>KR</v>
      </c>
      <c r="T23" s="154" t="str">
        <f ca="1">IF(B23="","",IF(ISERROR(MATCH($J23,SorP!$B$1:$B$6261,0)),"",INDIRECT("'SorP'!$A$"&amp;MATCH($S23&amp;$J23,SorP!C:C,0))))</f>
        <v>KR-48</v>
      </c>
      <c r="U23" s="167"/>
      <c r="V23" s="168">
        <f>IF(C23="",NA(),MATCH($B23&amp;$C23,'Smelter Look-up'!$J:$J,0))</f>
        <v>22</v>
      </c>
      <c r="X23" s="169">
        <f t="shared" ca="1" si="6"/>
        <v>0</v>
      </c>
      <c r="AB23" s="312" t="str">
        <f t="shared" si="7"/>
        <v>Cobalt</v>
      </c>
      <c r="AC23" s="169" t="str">
        <f t="shared" si="3"/>
        <v>Cobalt</v>
      </c>
      <c r="AD23" s="169" t="str">
        <f t="shared" si="4"/>
        <v>Cosmo Chemical, Ltd.</v>
      </c>
    </row>
    <row r="24" spans="1:30" s="169" customFormat="1" ht="38.25">
      <c r="A24" s="154" t="s">
        <v>82</v>
      </c>
      <c r="B24" s="302" t="s">
        <v>40</v>
      </c>
      <c r="C24" s="151" t="s">
        <v>80</v>
      </c>
      <c r="D24" s="148" t="s">
        <v>80</v>
      </c>
      <c r="E24" s="148" t="str">
        <f ca="1">IF(ISERROR($V24),"",OFFSET('Smelter Look-up'!$D$4,$V24-4,0)&amp;"")</f>
        <v>KOREA, REPUBLIC OF</v>
      </c>
      <c r="F24" s="148" t="str">
        <f ca="1">IF(ISERROR($V24),"",OFFSET('Smelter Look-up'!$E$4,$V24-4,0))</f>
        <v>CID003415</v>
      </c>
      <c r="G24" s="148" t="str">
        <f ca="1">IF(C24=$X$4,"Enter smelter details",IF(ISERROR($V24),"",OFFSET('Smelter Look-up'!$F$4,$V24-4,0)))</f>
        <v>RMI</v>
      </c>
      <c r="H24" s="204">
        <f ca="1">IF(ISERROR($V24),"",OFFSET('Smelter Look-up'!$G$4,$V24-4,0))</f>
        <v>0</v>
      </c>
      <c r="I24" s="205" t="str">
        <f ca="1">IF(ISERROR($V24),"",OFFSET('Smelter Look-up'!$H$4,$V24-4,0))</f>
        <v>Ulsan</v>
      </c>
      <c r="J24" s="205" t="str">
        <f ca="1">IF(ISERROR($V24),"",OFFSET('Smelter Look-up'!$I$4,$V24-4,0))</f>
        <v>Gyeongsangnam-do</v>
      </c>
      <c r="K24" s="149"/>
      <c r="L24" s="149"/>
      <c r="M24" s="149"/>
      <c r="N24" s="149"/>
      <c r="O24" s="149"/>
      <c r="P24" s="207"/>
      <c r="Q24" s="150"/>
      <c r="R24" s="148" t="str">
        <f ca="1">IF(ISERROR($V24),"",OFFSET('Smelter Look-up'!$C$4,$V24-4,0)&amp;"")</f>
        <v>Cosmo Chemical, Ltd.</v>
      </c>
      <c r="S24" s="154" t="str">
        <f t="shared" ca="1" si="5"/>
        <v>KR</v>
      </c>
      <c r="T24" s="154" t="str">
        <f ca="1">IF(B24="","",IF(ISERROR(MATCH($J24,SorP!$B$1:$B$6261,0)),"",INDIRECT("'SorP'!$A$"&amp;MATCH($S24&amp;$J24,SorP!C:C,0))))</f>
        <v>KR-48</v>
      </c>
      <c r="U24" s="167"/>
      <c r="V24" s="168">
        <f>IF(C24="",NA(),MATCH($B24&amp;$C24,'Smelter Look-up'!$J:$J,0))</f>
        <v>22</v>
      </c>
      <c r="X24" s="169">
        <f t="shared" ca="1" si="6"/>
        <v>0</v>
      </c>
      <c r="AB24" s="312" t="str">
        <f t="shared" si="7"/>
        <v>Cobalt</v>
      </c>
      <c r="AC24" s="169" t="str">
        <f t="shared" si="3"/>
        <v>Cobalt</v>
      </c>
      <c r="AD24" s="169" t="str">
        <f t="shared" si="4"/>
        <v>Cosmo Chemical, Ltd.</v>
      </c>
    </row>
    <row r="25" spans="1:30" s="169" customFormat="1" ht="25.5">
      <c r="A25" s="154" t="s">
        <v>88</v>
      </c>
      <c r="B25" s="302" t="s">
        <v>40</v>
      </c>
      <c r="C25" s="151" t="s">
        <v>20353</v>
      </c>
      <c r="D25" s="148" t="s">
        <v>20353</v>
      </c>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Unknown</v>
      </c>
      <c r="T25" s="154" t="str">
        <f ca="1">IF(B25="","",IF(ISERROR(MATCH($J25,SorP!$B$1:$B$6261,0)),"",INDIRECT("'SorP'!$A$"&amp;MATCH($S25&amp;$J25,SorP!C:C,0))))</f>
        <v/>
      </c>
      <c r="U25" s="167"/>
      <c r="V25" s="168" t="e">
        <f>IF(C25="",NA(),MATCH($B25&amp;$C25,'Smelter Look-up'!$J:$J,0))</f>
        <v>#N/A</v>
      </c>
      <c r="X25" s="169">
        <f t="shared" ca="1" si="6"/>
        <v>0</v>
      </c>
      <c r="AB25" s="312" t="str">
        <f t="shared" si="7"/>
        <v>Cobalt</v>
      </c>
      <c r="AC25" s="169" t="str">
        <f t="shared" si="3"/>
        <v>Cobalt</v>
      </c>
      <c r="AD25" s="169" t="str">
        <f t="shared" si="4"/>
        <v>Dynatec Madagascar SA / Ambatovy</v>
      </c>
    </row>
    <row r="26" spans="1:30" s="169" customFormat="1" ht="25.5">
      <c r="A26" s="154" t="s">
        <v>88</v>
      </c>
      <c r="B26" s="302" t="s">
        <v>40</v>
      </c>
      <c r="C26" s="151" t="s">
        <v>20353</v>
      </c>
      <c r="D26" s="148" t="s">
        <v>20353</v>
      </c>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Unknown</v>
      </c>
      <c r="T26" s="154" t="str">
        <f ca="1">IF(B26="","",IF(ISERROR(MATCH($J26,SorP!$B$1:$B$6261,0)),"",INDIRECT("'SorP'!$A$"&amp;MATCH($S26&amp;$J26,SorP!C:C,0))))</f>
        <v/>
      </c>
      <c r="U26" s="167"/>
      <c r="V26" s="168" t="e">
        <f>IF(C26="",NA(),MATCH($B26&amp;$C26,'Smelter Look-up'!$J:$J,0))</f>
        <v>#N/A</v>
      </c>
      <c r="X26" s="169">
        <f t="shared" ca="1" si="6"/>
        <v>0</v>
      </c>
      <c r="AB26" s="312" t="str">
        <f t="shared" si="7"/>
        <v>Cobalt</v>
      </c>
      <c r="AC26" s="169" t="str">
        <f t="shared" si="3"/>
        <v>Cobalt</v>
      </c>
      <c r="AD26" s="169" t="str">
        <f t="shared" si="4"/>
        <v>Dynatec Madagascar SA / Ambatovy</v>
      </c>
    </row>
    <row r="27" spans="1:30" s="169" customFormat="1" ht="51">
      <c r="A27" s="154" t="s">
        <v>11906</v>
      </c>
      <c r="B27" s="302" t="s">
        <v>40</v>
      </c>
      <c r="C27" s="151" t="s">
        <v>11905</v>
      </c>
      <c r="D27" s="148" t="s">
        <v>11905</v>
      </c>
      <c r="E27" s="148" t="str">
        <f ca="1">IF(ISERROR($V27),"",OFFSET('Smelter Look-up'!$D$4,$V27-4,0)&amp;"")</f>
        <v>KOREA, REPUBLIC OF</v>
      </c>
      <c r="F27" s="148" t="str">
        <f ca="1">IF(ISERROR($V27),"",OFFSET('Smelter Look-up'!$E$4,$V27-4,0))</f>
        <v>CID004492</v>
      </c>
      <c r="G27" s="148" t="str">
        <f ca="1">IF(C27=$X$4,"Enter smelter details",IF(ISERROR($V27),"",OFFSET('Smelter Look-up'!$F$4,$V27-4,0)))</f>
        <v>RMI</v>
      </c>
      <c r="H27" s="204">
        <f ca="1">IF(ISERROR($V27),"",OFFSET('Smelter Look-up'!$G$4,$V27-4,0))</f>
        <v>0</v>
      </c>
      <c r="I27" s="205" t="str">
        <f ca="1">IF(ISERROR($V27),"",OFFSET('Smelter Look-up'!$H$4,$V27-4,0))</f>
        <v>Cheongju-si</v>
      </c>
      <c r="J27" s="205" t="str">
        <f ca="1">IF(ISERROR($V27),"",OFFSET('Smelter Look-up'!$I$4,$V27-4,0))</f>
        <v>Chungcheongbuk-do</v>
      </c>
      <c r="K27" s="149"/>
      <c r="L27" s="149"/>
      <c r="M27" s="149"/>
      <c r="N27" s="149"/>
      <c r="O27" s="149"/>
      <c r="P27" s="207"/>
      <c r="Q27" s="150"/>
      <c r="R27" s="148" t="str">
        <f ca="1">IF(ISERROR($V27),"",OFFSET('Smelter Look-up'!$C$4,$V27-4,0)&amp;"")</f>
        <v>Ecopro Materials Co., Ltd.</v>
      </c>
      <c r="S27" s="154" t="str">
        <f t="shared" ca="1" si="5"/>
        <v>KR</v>
      </c>
      <c r="T27" s="154" t="str">
        <f ca="1">IF(B27="","",IF(ISERROR(MATCH($J27,SorP!$B$1:$B$6261,0)),"",INDIRECT("'SorP'!$A$"&amp;MATCH($S27&amp;$J27,SorP!C:C,0))))</f>
        <v>KR-43</v>
      </c>
      <c r="U27" s="167"/>
      <c r="V27" s="168">
        <f>IF(C27="",NA(),MATCH($B27&amp;$C27,'Smelter Look-up'!$J:$J,0))</f>
        <v>25</v>
      </c>
      <c r="X27" s="169">
        <f t="shared" ca="1" si="6"/>
        <v>0</v>
      </c>
      <c r="AB27" s="312" t="str">
        <f t="shared" si="7"/>
        <v>Cobalt</v>
      </c>
      <c r="AC27" s="169" t="str">
        <f t="shared" si="3"/>
        <v>Cobalt</v>
      </c>
      <c r="AD27" s="169" t="str">
        <f t="shared" si="4"/>
        <v>Ecopro Materials Co., Ltd.</v>
      </c>
    </row>
    <row r="28" spans="1:30" s="169" customFormat="1" ht="38.25">
      <c r="A28" s="154" t="s">
        <v>11861</v>
      </c>
      <c r="B28" s="302" t="s">
        <v>40</v>
      </c>
      <c r="C28" s="151" t="s">
        <v>11860</v>
      </c>
      <c r="D28" s="148" t="s">
        <v>11860</v>
      </c>
      <c r="E28" s="148" t="str">
        <f ca="1">IF(ISERROR($V28),"",OFFSET('Smelter Look-up'!$D$4,$V28-4,0)&amp;"")</f>
        <v>TURKEY</v>
      </c>
      <c r="F28" s="148" t="str">
        <f ca="1">IF(ISERROR($V28),"",OFFSET('Smelter Look-up'!$E$4,$V28-4,0))</f>
        <v>CID004057</v>
      </c>
      <c r="G28" s="148" t="str">
        <f ca="1">IF(C28=$X$4,"Enter smelter details",IF(ISERROR($V28),"",OFFSET('Smelter Look-up'!$F$4,$V28-4,0)))</f>
        <v>RMI</v>
      </c>
      <c r="H28" s="204">
        <f ca="1">IF(ISERROR($V28),"",OFFSET('Smelter Look-up'!$G$4,$V28-4,0))</f>
        <v>0</v>
      </c>
      <c r="I28" s="205" t="str">
        <f ca="1">IF(ISERROR($V28),"",OFFSET('Smelter Look-up'!$H$4,$V28-4,0))</f>
        <v>Mardin</v>
      </c>
      <c r="J28" s="205" t="str">
        <f ca="1">IF(ISERROR($V28),"",OFFSET('Smelter Look-up'!$I$4,$V28-4,0))</f>
        <v>Mardin</v>
      </c>
      <c r="K28" s="149"/>
      <c r="L28" s="149"/>
      <c r="M28" s="149"/>
      <c r="N28" s="149"/>
      <c r="O28" s="149"/>
      <c r="P28" s="207"/>
      <c r="Q28" s="150"/>
      <c r="R28" s="148" t="str">
        <f ca="1">IF(ISERROR($V28),"",OFFSET('Smelter Look-up'!$C$4,$V28-4,0)&amp;"")</f>
        <v>Eti Bakir A.S</v>
      </c>
      <c r="S28" s="154" t="str">
        <f t="shared" ca="1" si="5"/>
        <v>Unknown</v>
      </c>
      <c r="T28" s="154" t="e">
        <f ca="1">IF(B28="","",IF(ISERROR(MATCH($J28,SorP!$B$1:$B$6261,0)),"",INDIRECT("'SorP'!$A$"&amp;MATCH($S28&amp;$J28,SorP!C:C,0))))</f>
        <v>#N/A</v>
      </c>
      <c r="U28" s="167"/>
      <c r="V28" s="168">
        <f>IF(C28="",NA(),MATCH($B28&amp;$C28,'Smelter Look-up'!$J:$J,0))</f>
        <v>26</v>
      </c>
      <c r="X28" s="169">
        <f t="shared" ca="1" si="6"/>
        <v>0</v>
      </c>
      <c r="AB28" s="312" t="str">
        <f t="shared" si="7"/>
        <v>Cobalt</v>
      </c>
      <c r="AC28" s="169" t="str">
        <f t="shared" si="3"/>
        <v>Cobalt</v>
      </c>
      <c r="AD28" s="169" t="str">
        <f t="shared" si="4"/>
        <v>Eti Bakir A.S</v>
      </c>
    </row>
    <row r="29" spans="1:30" s="169" customFormat="1" ht="38.25">
      <c r="A29" s="154" t="s">
        <v>11861</v>
      </c>
      <c r="B29" s="302" t="s">
        <v>40</v>
      </c>
      <c r="C29" s="151" t="s">
        <v>11860</v>
      </c>
      <c r="D29" s="148" t="s">
        <v>11860</v>
      </c>
      <c r="E29" s="148" t="str">
        <f ca="1">IF(ISERROR($V29),"",OFFSET('Smelter Look-up'!$D$4,$V29-4,0)&amp;"")</f>
        <v>TURKEY</v>
      </c>
      <c r="F29" s="148" t="str">
        <f ca="1">IF(ISERROR($V29),"",OFFSET('Smelter Look-up'!$E$4,$V29-4,0))</f>
        <v>CID004057</v>
      </c>
      <c r="G29" s="148" t="str">
        <f ca="1">IF(C29=$X$4,"Enter smelter details",IF(ISERROR($V29),"",OFFSET('Smelter Look-up'!$F$4,$V29-4,0)))</f>
        <v>RMI</v>
      </c>
      <c r="H29" s="204">
        <f ca="1">IF(ISERROR($V29),"",OFFSET('Smelter Look-up'!$G$4,$V29-4,0))</f>
        <v>0</v>
      </c>
      <c r="I29" s="205" t="str">
        <f ca="1">IF(ISERROR($V29),"",OFFSET('Smelter Look-up'!$H$4,$V29-4,0))</f>
        <v>Mardin</v>
      </c>
      <c r="J29" s="205" t="str">
        <f ca="1">IF(ISERROR($V29),"",OFFSET('Smelter Look-up'!$I$4,$V29-4,0))</f>
        <v>Mardin</v>
      </c>
      <c r="K29" s="149"/>
      <c r="L29" s="149"/>
      <c r="M29" s="149"/>
      <c r="N29" s="149"/>
      <c r="O29" s="149"/>
      <c r="P29" s="207"/>
      <c r="Q29" s="150"/>
      <c r="R29" s="148" t="str">
        <f ca="1">IF(ISERROR($V29),"",OFFSET('Smelter Look-up'!$C$4,$V29-4,0)&amp;"")</f>
        <v>Eti Bakir A.S</v>
      </c>
      <c r="S29" s="154" t="str">
        <f t="shared" ca="1" si="5"/>
        <v>Unknown</v>
      </c>
      <c r="T29" s="154" t="e">
        <f ca="1">IF(B29="","",IF(ISERROR(MATCH($J29,SorP!$B$1:$B$6261,0)),"",INDIRECT("'SorP'!$A$"&amp;MATCH($S29&amp;$J29,SorP!C:C,0))))</f>
        <v>#N/A</v>
      </c>
      <c r="U29" s="167"/>
      <c r="V29" s="168">
        <f>IF(C29="",NA(),MATCH($B29&amp;$C29,'Smelter Look-up'!$J:$J,0))</f>
        <v>26</v>
      </c>
      <c r="X29" s="169">
        <f t="shared" ca="1" si="6"/>
        <v>0</v>
      </c>
      <c r="AB29" s="312" t="str">
        <f t="shared" si="7"/>
        <v>Cobalt</v>
      </c>
      <c r="AC29" s="169" t="str">
        <f t="shared" si="3"/>
        <v>Cobalt</v>
      </c>
      <c r="AD29" s="169" t="str">
        <f t="shared" si="4"/>
        <v>Eti Bakir A.S</v>
      </c>
    </row>
    <row r="30" spans="1:30" s="169" customFormat="1" ht="38.25">
      <c r="A30" s="154" t="s">
        <v>11861</v>
      </c>
      <c r="B30" s="302" t="s">
        <v>40</v>
      </c>
      <c r="C30" s="151" t="s">
        <v>11860</v>
      </c>
      <c r="D30" s="148" t="s">
        <v>11860</v>
      </c>
      <c r="E30" s="148" t="str">
        <f ca="1">IF(ISERROR($V30),"",OFFSET('Smelter Look-up'!$D$4,$V30-4,0)&amp;"")</f>
        <v>TURKEY</v>
      </c>
      <c r="F30" s="148" t="str">
        <f ca="1">IF(ISERROR($V30),"",OFFSET('Smelter Look-up'!$E$4,$V30-4,0))</f>
        <v>CID004057</v>
      </c>
      <c r="G30" s="148" t="str">
        <f ca="1">IF(C30=$X$4,"Enter smelter details",IF(ISERROR($V30),"",OFFSET('Smelter Look-up'!$F$4,$V30-4,0)))</f>
        <v>RMI</v>
      </c>
      <c r="H30" s="204">
        <f ca="1">IF(ISERROR($V30),"",OFFSET('Smelter Look-up'!$G$4,$V30-4,0))</f>
        <v>0</v>
      </c>
      <c r="I30" s="205" t="str">
        <f ca="1">IF(ISERROR($V30),"",OFFSET('Smelter Look-up'!$H$4,$V30-4,0))</f>
        <v>Mardin</v>
      </c>
      <c r="J30" s="205" t="str">
        <f ca="1">IF(ISERROR($V30),"",OFFSET('Smelter Look-up'!$I$4,$V30-4,0))</f>
        <v>Mardin</v>
      </c>
      <c r="K30" s="149"/>
      <c r="L30" s="149"/>
      <c r="M30" s="149"/>
      <c r="N30" s="149"/>
      <c r="O30" s="149"/>
      <c r="P30" s="207"/>
      <c r="Q30" s="150"/>
      <c r="R30" s="148" t="str">
        <f ca="1">IF(ISERROR($V30),"",OFFSET('Smelter Look-up'!$C$4,$V30-4,0)&amp;"")</f>
        <v>Eti Bakir A.S</v>
      </c>
      <c r="S30" s="154" t="str">
        <f t="shared" ca="1" si="5"/>
        <v>Unknown</v>
      </c>
      <c r="T30" s="154" t="e">
        <f ca="1">IF(B30="","",IF(ISERROR(MATCH($J30,SorP!$B$1:$B$6261,0)),"",INDIRECT("'SorP'!$A$"&amp;MATCH($S30&amp;$J30,SorP!C:C,0))))</f>
        <v>#N/A</v>
      </c>
      <c r="U30" s="167"/>
      <c r="V30" s="168">
        <f>IF(C30="",NA(),MATCH($B30&amp;$C30,'Smelter Look-up'!$J:$J,0))</f>
        <v>26</v>
      </c>
      <c r="X30" s="169">
        <f t="shared" ca="1" si="6"/>
        <v>0</v>
      </c>
      <c r="AB30" s="312" t="str">
        <f t="shared" si="7"/>
        <v>Cobalt</v>
      </c>
      <c r="AC30" s="169" t="str">
        <f t="shared" si="3"/>
        <v>Cobalt</v>
      </c>
      <c r="AD30" s="169" t="str">
        <f t="shared" si="4"/>
        <v>Eti Bakir A.S</v>
      </c>
    </row>
    <row r="31" spans="1:30" s="169" customFormat="1" ht="51">
      <c r="A31" s="154" t="s">
        <v>11909</v>
      </c>
      <c r="B31" s="302" t="s">
        <v>40</v>
      </c>
      <c r="C31" s="151" t="s">
        <v>11908</v>
      </c>
      <c r="D31" s="148" t="s">
        <v>11908</v>
      </c>
      <c r="E31" s="148" t="str">
        <f ca="1">IF(ISERROR($V31),"",OFFSET('Smelter Look-up'!$D$4,$V31-4,0)&amp;"")</f>
        <v>CONGO, DEMOCRATIC REPUBLIC OF THE</v>
      </c>
      <c r="F31" s="148" t="str">
        <f ca="1">IF(ISERROR($V31),"",OFFSET('Smelter Look-up'!$E$4,$V31-4,0))</f>
        <v>CID004686</v>
      </c>
      <c r="G31" s="148" t="str">
        <f ca="1">IF(C31=$X$4,"Enter smelter details",IF(ISERROR($V31),"",OFFSET('Smelter Look-up'!$F$4,$V31-4,0)))</f>
        <v>RMI</v>
      </c>
      <c r="H31" s="204">
        <f ca="1">IF(ISERROR($V31),"",OFFSET('Smelter Look-up'!$G$4,$V31-4,0))</f>
        <v>0</v>
      </c>
      <c r="I31" s="205" t="str">
        <f ca="1">IF(ISERROR($V31),"",OFFSET('Smelter Look-up'!$H$4,$V31-4,0))</f>
        <v>Luishia</v>
      </c>
      <c r="J31" s="205" t="str">
        <f ca="1">IF(ISERROR($V31),"",OFFSET('Smelter Look-up'!$I$4,$V31-4,0))</f>
        <v>Haut-Katanga</v>
      </c>
      <c r="K31" s="149"/>
      <c r="L31" s="149"/>
      <c r="M31" s="149"/>
      <c r="N31" s="149"/>
      <c r="O31" s="149"/>
      <c r="P31" s="207"/>
      <c r="Q31" s="150"/>
      <c r="R31" s="148" t="str">
        <f ca="1">IF(ISERROR($V31),"",OFFSET('Smelter Look-up'!$C$4,$V31-4,0)&amp;"")</f>
        <v>Excellen Minerals SARL</v>
      </c>
      <c r="S31" s="154" t="str">
        <f t="shared" ca="1" si="5"/>
        <v>CD</v>
      </c>
      <c r="T31" s="154" t="str">
        <f ca="1">IF(B31="","",IF(ISERROR(MATCH($J31,SorP!$B$1:$B$6261,0)),"",INDIRECT("'SorP'!$A$"&amp;MATCH($S31&amp;$J31,SorP!C:C,0))))</f>
        <v>CD-HK</v>
      </c>
      <c r="U31" s="167"/>
      <c r="V31" s="168">
        <f>IF(C31="",NA(),MATCH($B31&amp;$C31,'Smelter Look-up'!$J:$J,0))</f>
        <v>29</v>
      </c>
      <c r="X31" s="169">
        <f t="shared" ca="1" si="6"/>
        <v>0</v>
      </c>
      <c r="AB31" s="312" t="str">
        <f t="shared" si="7"/>
        <v>Cobalt</v>
      </c>
      <c r="AC31" s="169" t="str">
        <f t="shared" si="3"/>
        <v>Cobalt</v>
      </c>
      <c r="AD31" s="169" t="str">
        <f t="shared" si="4"/>
        <v>Excellen Minerals SARL</v>
      </c>
    </row>
    <row r="32" spans="1:30" s="169" customFormat="1" ht="51">
      <c r="A32" s="154" t="s">
        <v>91</v>
      </c>
      <c r="B32" s="302" t="s">
        <v>40</v>
      </c>
      <c r="C32" s="151" t="s">
        <v>90</v>
      </c>
      <c r="D32" s="148" t="s">
        <v>90</v>
      </c>
      <c r="E32" s="148" t="str">
        <f ca="1">IF(ISERROR($V32),"",OFFSET('Smelter Look-up'!$D$4,$V32-4,0)&amp;"")</f>
        <v>CHINA</v>
      </c>
      <c r="F32" s="148" t="str">
        <f ca="1">IF(ISERROR($V32),"",OFFSET('Smelter Look-up'!$E$4,$V32-4,0))</f>
        <v>CID003469</v>
      </c>
      <c r="G32" s="148" t="str">
        <f ca="1">IF(C32=$X$4,"Enter smelter details",IF(ISERROR($V32),"",OFFSET('Smelter Look-up'!$F$4,$V32-4,0)))</f>
        <v>RMI</v>
      </c>
      <c r="H32" s="204">
        <f ca="1">IF(ISERROR($V32),"",OFFSET('Smelter Look-up'!$G$4,$V32-4,0))</f>
        <v>0</v>
      </c>
      <c r="I32" s="205" t="str">
        <f ca="1">IF(ISERROR($V32),"",OFFSET('Smelter Look-up'!$H$4,$V32-4,0))</f>
        <v>Baoding</v>
      </c>
      <c r="J32" s="205" t="str">
        <f ca="1">IF(ISERROR($V32),"",OFFSET('Smelter Look-up'!$I$4,$V32-4,0))</f>
        <v>Hebei Sheng</v>
      </c>
      <c r="K32" s="149"/>
      <c r="L32" s="149"/>
      <c r="M32" s="149"/>
      <c r="N32" s="149"/>
      <c r="O32" s="149"/>
      <c r="P32" s="207"/>
      <c r="Q32" s="150"/>
      <c r="R32" s="148" t="str">
        <f ca="1">IF(ISERROR($V32),"",OFFSET('Smelter Look-up'!$C$4,$V32-4,0)&amp;"")</f>
        <v>Fairsky Industrial Co., Limited</v>
      </c>
      <c r="S32" s="154" t="str">
        <f t="shared" ca="1" si="5"/>
        <v>CN</v>
      </c>
      <c r="T32" s="154" t="str">
        <f ca="1">IF(B32="","",IF(ISERROR(MATCH($J32,SorP!$B$1:$B$6261,0)),"",INDIRECT("'SorP'!$A$"&amp;MATCH($S32&amp;$J32,SorP!C:C,0))))</f>
        <v>CN-HE</v>
      </c>
      <c r="U32" s="167"/>
      <c r="V32" s="168">
        <f>IF(C32="",NA(),MATCH($B32&amp;$C32,'Smelter Look-up'!$J:$J,0))</f>
        <v>30</v>
      </c>
      <c r="X32" s="169">
        <f t="shared" ca="1" si="6"/>
        <v>0</v>
      </c>
      <c r="AB32" s="312" t="str">
        <f t="shared" si="7"/>
        <v>Cobalt</v>
      </c>
      <c r="AC32" s="169" t="str">
        <f t="shared" si="3"/>
        <v>Cobalt</v>
      </c>
      <c r="AD32" s="169" t="str">
        <f t="shared" si="4"/>
        <v>Fairsky Industrial Co., Limited</v>
      </c>
    </row>
    <row r="33" spans="1:30" s="169" customFormat="1" ht="63.75">
      <c r="A33" s="154" t="s">
        <v>96</v>
      </c>
      <c r="B33" s="302" t="s">
        <v>40</v>
      </c>
      <c r="C33" s="151" t="s">
        <v>94</v>
      </c>
      <c r="D33" s="148" t="s">
        <v>94</v>
      </c>
      <c r="E33" s="148" t="str">
        <f ca="1">IF(ISERROR($V33),"",OFFSET('Smelter Look-up'!$D$4,$V33-4,0)&amp;"")</f>
        <v>CANADA</v>
      </c>
      <c r="F33" s="148" t="str">
        <f ca="1">IF(ISERROR($V33),"",OFFSET('Smelter Look-up'!$E$4,$V33-4,0))</f>
        <v>CID003242</v>
      </c>
      <c r="G33" s="148" t="str">
        <f ca="1">IF(C33=$X$4,"Enter smelter details",IF(ISERROR($V33),"",OFFSET('Smelter Look-up'!$F$4,$V33-4,0)))</f>
        <v>RMI</v>
      </c>
      <c r="H33" s="204">
        <f ca="1">IF(ISERROR($V33),"",OFFSET('Smelter Look-up'!$G$4,$V33-4,0))</f>
        <v>0</v>
      </c>
      <c r="I33" s="205" t="str">
        <f ca="1">IF(ISERROR($V33),"",OFFSET('Smelter Look-up'!$H$4,$V33-4,0))</f>
        <v>Toronto</v>
      </c>
      <c r="J33" s="205" t="str">
        <f ca="1">IF(ISERROR($V33),"",OFFSET('Smelter Look-up'!$I$4,$V33-4,0))</f>
        <v>Ontario</v>
      </c>
      <c r="K33" s="149"/>
      <c r="L33" s="149"/>
      <c r="M33" s="149"/>
      <c r="N33" s="149"/>
      <c r="O33" s="149"/>
      <c r="P33" s="207"/>
      <c r="Q33" s="150"/>
      <c r="R33" s="148" t="str">
        <f ca="1">IF(ISERROR($V33),"",OFFSET('Smelter Look-up'!$C$4,$V33-4,0)&amp;"")</f>
        <v>Fort Saskatchewan Metals Facility</v>
      </c>
      <c r="S33" s="154" t="str">
        <f t="shared" ca="1" si="5"/>
        <v>CA</v>
      </c>
      <c r="T33" s="154" t="str">
        <f ca="1">IF(B33="","",IF(ISERROR(MATCH($J33,SorP!$B$1:$B$6261,0)),"",INDIRECT("'SorP'!$A$"&amp;MATCH($S33&amp;$J33,SorP!C:C,0))))</f>
        <v>CA-ON</v>
      </c>
      <c r="U33" s="167"/>
      <c r="V33" s="168">
        <f>IF(C33="",NA(),MATCH($B33&amp;$C33,'Smelter Look-up'!$J:$J,0))</f>
        <v>31</v>
      </c>
      <c r="X33" s="169">
        <f t="shared" ca="1" si="6"/>
        <v>0</v>
      </c>
      <c r="AB33" s="312" t="str">
        <f t="shared" si="7"/>
        <v>Cobalt</v>
      </c>
      <c r="AC33" s="169" t="str">
        <f t="shared" si="3"/>
        <v>Cobalt</v>
      </c>
      <c r="AD33" s="169" t="str">
        <f t="shared" si="4"/>
        <v>Fort Saskatchewan Metals Facility</v>
      </c>
    </row>
    <row r="34" spans="1:30" s="169" customFormat="1" ht="51">
      <c r="A34" s="154" t="s">
        <v>102</v>
      </c>
      <c r="B34" s="302" t="s">
        <v>40</v>
      </c>
      <c r="C34" s="151" t="s">
        <v>100</v>
      </c>
      <c r="D34" s="148" t="s">
        <v>100</v>
      </c>
      <c r="E34" s="148" t="str">
        <f ca="1">IF(ISERROR($V34),"",OFFSET('Smelter Look-up'!$D$4,$V34-4,0)&amp;"")</f>
        <v>FINLAND</v>
      </c>
      <c r="F34" s="148" t="str">
        <f ca="1">IF(ISERROR($V34),"",OFFSET('Smelter Look-up'!$E$4,$V34-4,0))</f>
        <v>CID003226</v>
      </c>
      <c r="G34" s="148" t="str">
        <f ca="1">IF(C34=$X$4,"Enter smelter details",IF(ISERROR($V34),"",OFFSET('Smelter Look-up'!$F$4,$V34-4,0)))</f>
        <v>RMI</v>
      </c>
      <c r="H34" s="204">
        <f ca="1">IF(ISERROR($V34),"",OFFSET('Smelter Look-up'!$G$4,$V34-4,0))</f>
        <v>0</v>
      </c>
      <c r="I34" s="205" t="str">
        <f ca="1">IF(ISERROR($V34),"",OFFSET('Smelter Look-up'!$H$4,$V34-4,0))</f>
        <v>Kokkola</v>
      </c>
      <c r="J34" s="205" t="str">
        <f ca="1">IF(ISERROR($V34),"",OFFSET('Smelter Look-up'!$I$4,$V34-4,0))</f>
        <v>Mellersta Österbotten</v>
      </c>
      <c r="K34" s="149"/>
      <c r="L34" s="149"/>
      <c r="M34" s="149"/>
      <c r="N34" s="149"/>
      <c r="O34" s="149"/>
      <c r="P34" s="207"/>
      <c r="Q34" s="150"/>
      <c r="R34" s="148" t="str">
        <f ca="1">IF(ISERROR($V34),"",OFFSET('Smelter Look-up'!$C$4,$V34-4,0)&amp;"")</f>
        <v>Umicore Finland Oy</v>
      </c>
      <c r="S34" s="154" t="str">
        <f t="shared" ca="1" si="5"/>
        <v>FI</v>
      </c>
      <c r="T34" s="154" t="str">
        <f ca="1">IF(B34="","",IF(ISERROR(MATCH($J34,SorP!$B$1:$B$6261,0)),"",INDIRECT("'SorP'!$A$"&amp;MATCH($S34&amp;$J34,SorP!C:C,0))))</f>
        <v>FI-07</v>
      </c>
      <c r="U34" s="167"/>
      <c r="V34" s="168">
        <f>IF(C34="",NA(),MATCH($B34&amp;$C34,'Smelter Look-up'!$J:$J,0))</f>
        <v>156</v>
      </c>
      <c r="X34" s="169">
        <f t="shared" ca="1" si="6"/>
        <v>0</v>
      </c>
      <c r="AB34" s="312" t="str">
        <f t="shared" si="7"/>
        <v>Cobalt</v>
      </c>
      <c r="AC34" s="169" t="str">
        <f t="shared" si="3"/>
        <v>Cobalt</v>
      </c>
      <c r="AD34" s="169" t="str">
        <f t="shared" si="4"/>
        <v>Umicore Finland Oy</v>
      </c>
    </row>
    <row r="35" spans="1:30" s="169" customFormat="1" ht="102">
      <c r="A35" s="154" t="s">
        <v>11794</v>
      </c>
      <c r="B35" s="302" t="s">
        <v>40</v>
      </c>
      <c r="C35" s="151" t="s">
        <v>19413</v>
      </c>
      <c r="D35" s="148" t="s">
        <v>19413</v>
      </c>
      <c r="E35" s="148" t="str">
        <f ca="1">IF(ISERROR($V35),"",OFFSET('Smelter Look-up'!$D$4,$V35-4,0)&amp;"")</f>
        <v>CHINA</v>
      </c>
      <c r="F35" s="148" t="str">
        <f ca="1">IF(ISERROR($V35),"",OFFSET('Smelter Look-up'!$E$4,$V35-4,0))</f>
        <v>CID003974</v>
      </c>
      <c r="G35" s="148" t="str">
        <f ca="1">IF(C35=$X$4,"Enter smelter details",IF(ISERROR($V35),"",OFFSET('Smelter Look-up'!$F$4,$V35-4,0)))</f>
        <v>RMI</v>
      </c>
      <c r="H35" s="204">
        <f ca="1">IF(ISERROR($V35),"",OFFSET('Smelter Look-up'!$G$4,$V35-4,0))</f>
        <v>0</v>
      </c>
      <c r="I35" s="205" t="str">
        <f ca="1">IF(ISERROR($V35),"",OFFSET('Smelter Look-up'!$H$4,$V35-4,0))</f>
        <v>Longyan City</v>
      </c>
      <c r="J35" s="205" t="str">
        <f ca="1">IF(ISERROR($V35),"",OFFSET('Smelter Look-up'!$I$4,$V35-4,0))</f>
        <v>Fujian Sheng</v>
      </c>
      <c r="K35" s="149"/>
      <c r="L35" s="149"/>
      <c r="M35" s="149"/>
      <c r="N35" s="149"/>
      <c r="O35" s="149"/>
      <c r="P35" s="207"/>
      <c r="Q35" s="150"/>
      <c r="R35" s="148" t="str">
        <f ca="1">IF(ISERROR($V35),"",OFFSET('Smelter Look-up'!$C$4,$V35-4,0)&amp;"")</f>
        <v>Fujian Evergreen New Energy Technology Co., Ltd.</v>
      </c>
      <c r="S35" s="154" t="str">
        <f t="shared" ca="1" si="5"/>
        <v>CN</v>
      </c>
      <c r="T35" s="154" t="str">
        <f ca="1">IF(B35="","",IF(ISERROR(MATCH($J35,SorP!$B$1:$B$6261,0)),"",INDIRECT("'SorP'!$A$"&amp;MATCH($S35&amp;$J35,SorP!C:C,0))))</f>
        <v>CN-FJ</v>
      </c>
      <c r="U35" s="167"/>
      <c r="V35" s="168">
        <f>IF(C35="",NA(),MATCH($B35&amp;$C35,'Smelter Look-up'!$J:$J,0))</f>
        <v>34</v>
      </c>
      <c r="X35" s="169">
        <f t="shared" ca="1" si="6"/>
        <v>0</v>
      </c>
      <c r="AB35" s="312" t="str">
        <f t="shared" si="7"/>
        <v>Cobalt</v>
      </c>
      <c r="AC35" s="169" t="str">
        <f t="shared" si="3"/>
        <v>Cobalt</v>
      </c>
      <c r="AD35" s="169" t="str">
        <f t="shared" si="4"/>
        <v>Fujian Evergreen New Energy Technology Co., Ltd.</v>
      </c>
    </row>
    <row r="36" spans="1:30" s="169" customFormat="1" ht="102">
      <c r="A36" s="154" t="s">
        <v>11794</v>
      </c>
      <c r="B36" s="302" t="s">
        <v>40</v>
      </c>
      <c r="C36" s="151" t="s">
        <v>19413</v>
      </c>
      <c r="D36" s="148" t="s">
        <v>19413</v>
      </c>
      <c r="E36" s="148" t="str">
        <f ca="1">IF(ISERROR($V36),"",OFFSET('Smelter Look-up'!$D$4,$V36-4,0)&amp;"")</f>
        <v>CHINA</v>
      </c>
      <c r="F36" s="148" t="str">
        <f ca="1">IF(ISERROR($V36),"",OFFSET('Smelter Look-up'!$E$4,$V36-4,0))</f>
        <v>CID003974</v>
      </c>
      <c r="G36" s="148" t="str">
        <f ca="1">IF(C36=$X$4,"Enter smelter details",IF(ISERROR($V36),"",OFFSET('Smelter Look-up'!$F$4,$V36-4,0)))</f>
        <v>RMI</v>
      </c>
      <c r="H36" s="204">
        <f ca="1">IF(ISERROR($V36),"",OFFSET('Smelter Look-up'!$G$4,$V36-4,0))</f>
        <v>0</v>
      </c>
      <c r="I36" s="205" t="str">
        <f ca="1">IF(ISERROR($V36),"",OFFSET('Smelter Look-up'!$H$4,$V36-4,0))</f>
        <v>Longyan City</v>
      </c>
      <c r="J36" s="205" t="str">
        <f ca="1">IF(ISERROR($V36),"",OFFSET('Smelter Look-up'!$I$4,$V36-4,0))</f>
        <v>Fujian Sheng</v>
      </c>
      <c r="K36" s="149"/>
      <c r="L36" s="149"/>
      <c r="M36" s="149"/>
      <c r="N36" s="149"/>
      <c r="O36" s="149"/>
      <c r="P36" s="207"/>
      <c r="Q36" s="150"/>
      <c r="R36" s="148" t="str">
        <f ca="1">IF(ISERROR($V36),"",OFFSET('Smelter Look-up'!$C$4,$V36-4,0)&amp;"")</f>
        <v>Fujian Evergreen New Energy Technology Co., Ltd.</v>
      </c>
      <c r="S36" s="154" t="str">
        <f t="shared" ca="1" si="5"/>
        <v>CN</v>
      </c>
      <c r="T36" s="154" t="str">
        <f ca="1">IF(B36="","",IF(ISERROR(MATCH($J36,SorP!$B$1:$B$6261,0)),"",INDIRECT("'SorP'!$A$"&amp;MATCH($S36&amp;$J36,SorP!C:C,0))))</f>
        <v>CN-FJ</v>
      </c>
      <c r="U36" s="167"/>
      <c r="V36" s="168">
        <f>IF(C36="",NA(),MATCH($B36&amp;$C36,'Smelter Look-up'!$J:$J,0))</f>
        <v>34</v>
      </c>
      <c r="X36" s="169">
        <f t="shared" ca="1" si="6"/>
        <v>0</v>
      </c>
      <c r="AB36" s="312" t="str">
        <f t="shared" si="7"/>
        <v>Cobalt</v>
      </c>
      <c r="AC36" s="169" t="str">
        <f t="shared" si="3"/>
        <v>Cobalt</v>
      </c>
      <c r="AD36" s="169" t="str">
        <f t="shared" si="4"/>
        <v>Fujian Evergreen New Energy Technology Co., Ltd.</v>
      </c>
    </row>
    <row r="37" spans="1:30" s="169" customFormat="1" ht="89.25">
      <c r="A37" s="154" t="s">
        <v>18673</v>
      </c>
      <c r="B37" s="302" t="s">
        <v>40</v>
      </c>
      <c r="C37" s="151" t="s">
        <v>19414</v>
      </c>
      <c r="D37" s="148" t="s">
        <v>19414</v>
      </c>
      <c r="E37" s="148" t="str">
        <f ca="1">IF(ISERROR($V37),"",OFFSET('Smelter Look-up'!$D$4,$V37-4,0)&amp;"")</f>
        <v>CHINA</v>
      </c>
      <c r="F37" s="148" t="str">
        <f ca="1">IF(ISERROR($V37),"",OFFSET('Smelter Look-up'!$E$4,$V37-4,0))</f>
        <v>CID003227</v>
      </c>
      <c r="G37" s="148" t="str">
        <f ca="1">IF(C37=$X$4,"Enter smelter details",IF(ISERROR($V37),"",OFFSET('Smelter Look-up'!$F$4,$V37-4,0)))</f>
        <v>RMI</v>
      </c>
      <c r="H37" s="204">
        <f ca="1">IF(ISERROR($V37),"",OFFSET('Smelter Look-up'!$G$4,$V37-4,0))</f>
        <v>0</v>
      </c>
      <c r="I37" s="205" t="str">
        <f ca="1">IF(ISERROR($V37),"",OFFSET('Smelter Look-up'!$H$4,$V37-4,0))</f>
        <v>Ganzhou</v>
      </c>
      <c r="J37" s="205" t="str">
        <f ca="1">IF(ISERROR($V37),"",OFFSET('Smelter Look-up'!$I$4,$V37-4,0))</f>
        <v>Jiangxi Sheng</v>
      </c>
      <c r="K37" s="149"/>
      <c r="L37" s="149"/>
      <c r="M37" s="149"/>
      <c r="N37" s="149"/>
      <c r="O37" s="149"/>
      <c r="P37" s="207"/>
      <c r="Q37" s="150"/>
      <c r="R37" s="148" t="str">
        <f ca="1">IF(ISERROR($V37),"",OFFSET('Smelter Look-up'!$C$4,$V37-4,0)&amp;"")</f>
        <v>GanZhou Yihao Umicore Industries Co., Ltd</v>
      </c>
      <c r="S37" s="154" t="str">
        <f t="shared" ca="1" si="5"/>
        <v>CN</v>
      </c>
      <c r="T37" s="154" t="str">
        <f ca="1">IF(B37="","",IF(ISERROR(MATCH($J37,SorP!$B$1:$B$6261,0)),"",INDIRECT("'SorP'!$A$"&amp;MATCH($S37&amp;$J37,SorP!C:C,0))))</f>
        <v>CN-JX</v>
      </c>
      <c r="U37" s="167"/>
      <c r="V37" s="168">
        <f>IF(C37="",NA(),MATCH($B37&amp;$C37,'Smelter Look-up'!$J:$J,0))</f>
        <v>40</v>
      </c>
      <c r="X37" s="169">
        <f t="shared" ca="1" si="6"/>
        <v>0</v>
      </c>
      <c r="AB37" s="312" t="str">
        <f t="shared" si="7"/>
        <v>Cobalt</v>
      </c>
      <c r="AC37" s="169" t="str">
        <f t="shared" si="3"/>
        <v>Cobalt</v>
      </c>
      <c r="AD37" s="169" t="str">
        <f t="shared" si="4"/>
        <v>GanZhou Yihao Umicore Industries Co., Ltd</v>
      </c>
    </row>
    <row r="38" spans="1:30" s="169" customFormat="1" ht="114.75">
      <c r="A38" s="154" t="s">
        <v>11913</v>
      </c>
      <c r="B38" s="302" t="s">
        <v>40</v>
      </c>
      <c r="C38" s="151" t="s">
        <v>11912</v>
      </c>
      <c r="D38" s="148" t="s">
        <v>11912</v>
      </c>
      <c r="E38" s="148" t="str">
        <f ca="1">IF(ISERROR($V38),"",OFFSET('Smelter Look-up'!$D$4,$V38-4,0)&amp;"")</f>
        <v>CHINA</v>
      </c>
      <c r="F38" s="148" t="str">
        <f ca="1">IF(ISERROR($V38),"",OFFSET('Smelter Look-up'!$E$4,$V38-4,0))</f>
        <v>CID003671</v>
      </c>
      <c r="G38" s="148" t="str">
        <f ca="1">IF(C38=$X$4,"Enter smelter details",IF(ISERROR($V38),"",OFFSET('Smelter Look-up'!$F$4,$V38-4,0)))</f>
        <v>RMI</v>
      </c>
      <c r="H38" s="204">
        <f ca="1">IF(ISERROR($V38),"",OFFSET('Smelter Look-up'!$G$4,$V38-4,0))</f>
        <v>0</v>
      </c>
      <c r="I38" s="205" t="str">
        <f ca="1">IF(ISERROR($V38),"",OFFSET('Smelter Look-up'!$H$4,$V38-4,0))</f>
        <v>Ganzhou</v>
      </c>
      <c r="J38" s="205" t="str">
        <f ca="1">IF(ISERROR($V38),"",OFFSET('Smelter Look-up'!$I$4,$V38-4,0))</f>
        <v>Jiangxi Sheng</v>
      </c>
      <c r="K38" s="149"/>
      <c r="L38" s="149"/>
      <c r="M38" s="149"/>
      <c r="N38" s="149"/>
      <c r="O38" s="149"/>
      <c r="P38" s="207"/>
      <c r="Q38" s="150"/>
      <c r="R38" s="148" t="str">
        <f ca="1">IF(ISERROR($V38),"",OFFSET('Smelter Look-up'!$C$4,$V38-4,0)&amp;"")</f>
        <v>Ganzhou Hanrui New Energy Technology Co., Ltd.</v>
      </c>
      <c r="S38" s="154" t="str">
        <f t="shared" ca="1" si="5"/>
        <v>CN</v>
      </c>
      <c r="T38" s="154" t="str">
        <f ca="1">IF(B38="","",IF(ISERROR(MATCH($J38,SorP!$B$1:$B$6261,0)),"",INDIRECT("'SorP'!$A$"&amp;MATCH($S38&amp;$J38,SorP!C:C,0))))</f>
        <v>CN-JX</v>
      </c>
      <c r="U38" s="167"/>
      <c r="V38" s="168">
        <f>IF(C38="",NA(),MATCH($B38&amp;$C38,'Smelter Look-up'!$J:$J,0))</f>
        <v>37</v>
      </c>
      <c r="X38" s="169">
        <f t="shared" ca="1" si="6"/>
        <v>0</v>
      </c>
      <c r="AB38" s="312" t="str">
        <f t="shared" si="7"/>
        <v>Cobalt</v>
      </c>
      <c r="AC38" s="169" t="str">
        <f t="shared" si="3"/>
        <v>Cobalt</v>
      </c>
      <c r="AD38" s="169" t="str">
        <f t="shared" si="4"/>
        <v>Ganzhou Hanrui New Energy Technology Co., Ltd.</v>
      </c>
    </row>
    <row r="39" spans="1:30" s="169" customFormat="1" ht="114.75">
      <c r="A39" s="154" t="s">
        <v>11913</v>
      </c>
      <c r="B39" s="302" t="s">
        <v>40</v>
      </c>
      <c r="C39" s="151" t="s">
        <v>11912</v>
      </c>
      <c r="D39" s="148" t="s">
        <v>11912</v>
      </c>
      <c r="E39" s="148" t="str">
        <f ca="1">IF(ISERROR($V39),"",OFFSET('Smelter Look-up'!$D$4,$V39-4,0)&amp;"")</f>
        <v>CHINA</v>
      </c>
      <c r="F39" s="148" t="str">
        <f ca="1">IF(ISERROR($V39),"",OFFSET('Smelter Look-up'!$E$4,$V39-4,0))</f>
        <v>CID003671</v>
      </c>
      <c r="G39" s="148" t="str">
        <f ca="1">IF(C39=$X$4,"Enter smelter details",IF(ISERROR($V39),"",OFFSET('Smelter Look-up'!$F$4,$V39-4,0)))</f>
        <v>RMI</v>
      </c>
      <c r="H39" s="204">
        <f ca="1">IF(ISERROR($V39),"",OFFSET('Smelter Look-up'!$G$4,$V39-4,0))</f>
        <v>0</v>
      </c>
      <c r="I39" s="205" t="str">
        <f ca="1">IF(ISERROR($V39),"",OFFSET('Smelter Look-up'!$H$4,$V39-4,0))</f>
        <v>Ganzhou</v>
      </c>
      <c r="J39" s="205" t="str">
        <f ca="1">IF(ISERROR($V39),"",OFFSET('Smelter Look-up'!$I$4,$V39-4,0))</f>
        <v>Jiangxi Sheng</v>
      </c>
      <c r="K39" s="149"/>
      <c r="L39" s="149"/>
      <c r="M39" s="149"/>
      <c r="N39" s="149"/>
      <c r="O39" s="149"/>
      <c r="P39" s="207"/>
      <c r="Q39" s="150"/>
      <c r="R39" s="148" t="str">
        <f ca="1">IF(ISERROR($V39),"",OFFSET('Smelter Look-up'!$C$4,$V39-4,0)&amp;"")</f>
        <v>Ganzhou Hanrui New Energy Technology Co., Ltd.</v>
      </c>
      <c r="S39" s="154" t="str">
        <f t="shared" ca="1" si="5"/>
        <v>CN</v>
      </c>
      <c r="T39" s="154" t="str">
        <f ca="1">IF(B39="","",IF(ISERROR(MATCH($J39,SorP!$B$1:$B$6261,0)),"",INDIRECT("'SorP'!$A$"&amp;MATCH($S39&amp;$J39,SorP!C:C,0))))</f>
        <v>CN-JX</v>
      </c>
      <c r="U39" s="167"/>
      <c r="V39" s="168">
        <f>IF(C39="",NA(),MATCH($B39&amp;$C39,'Smelter Look-up'!$J:$J,0))</f>
        <v>37</v>
      </c>
      <c r="X39" s="169">
        <f t="shared" ca="1" si="6"/>
        <v>0</v>
      </c>
      <c r="AB39" s="312" t="str">
        <f t="shared" si="7"/>
        <v>Cobalt</v>
      </c>
      <c r="AC39" s="169" t="str">
        <f t="shared" si="3"/>
        <v>Cobalt</v>
      </c>
      <c r="AD39" s="169" t="str">
        <f t="shared" si="4"/>
        <v>Ganzhou Hanrui New Energy Technology Co., Ltd.</v>
      </c>
    </row>
    <row r="40" spans="1:30" s="169" customFormat="1" ht="102">
      <c r="A40" s="154" t="s">
        <v>108</v>
      </c>
      <c r="B40" s="302" t="s">
        <v>40</v>
      </c>
      <c r="C40" s="151" t="s">
        <v>107</v>
      </c>
      <c r="D40" s="148" t="s">
        <v>107</v>
      </c>
      <c r="E40" s="148" t="str">
        <f ca="1">IF(ISERROR($V40),"",OFFSET('Smelter Look-up'!$D$4,$V40-4,0)&amp;"")</f>
        <v>CHINA</v>
      </c>
      <c r="F40" s="148" t="str">
        <f ca="1">IF(ISERROR($V40),"",OFFSET('Smelter Look-up'!$E$4,$V40-4,0))</f>
        <v>CID003384</v>
      </c>
      <c r="G40" s="148" t="str">
        <f ca="1">IF(C40=$X$4,"Enter smelter details",IF(ISERROR($V40),"",OFFSET('Smelter Look-up'!$F$4,$V40-4,0)))</f>
        <v>RMI</v>
      </c>
      <c r="H40" s="204">
        <f ca="1">IF(ISERROR($V40),"",OFFSET('Smelter Look-up'!$G$4,$V40-4,0))</f>
        <v>0</v>
      </c>
      <c r="I40" s="205" t="str">
        <f ca="1">IF(ISERROR($V40),"",OFFSET('Smelter Look-up'!$H$4,$V40-4,0))</f>
        <v>Ganzhou</v>
      </c>
      <c r="J40" s="205" t="str">
        <f ca="1">IF(ISERROR($V40),"",OFFSET('Smelter Look-up'!$I$4,$V40-4,0))</f>
        <v>Jiangxi Sheng</v>
      </c>
      <c r="K40" s="149"/>
      <c r="L40" s="149"/>
      <c r="M40" s="149"/>
      <c r="N40" s="149"/>
      <c r="O40" s="149"/>
      <c r="P40" s="207"/>
      <c r="Q40" s="150"/>
      <c r="R40" s="148" t="str">
        <f ca="1">IF(ISERROR($V40),"",OFFSET('Smelter Look-up'!$C$4,$V40-4,0)&amp;"")</f>
        <v>Ganzhou Highpower Technology Co., Ltd.</v>
      </c>
      <c r="S40" s="154" t="str">
        <f t="shared" ca="1" si="5"/>
        <v>CN</v>
      </c>
      <c r="T40" s="154" t="str">
        <f ca="1">IF(B40="","",IF(ISERROR(MATCH($J40,SorP!$B$1:$B$6261,0)),"",INDIRECT("'SorP'!$A$"&amp;MATCH($S40&amp;$J40,SorP!C:C,0))))</f>
        <v>CN-JX</v>
      </c>
      <c r="U40" s="167"/>
      <c r="V40" s="168">
        <f>IF(C40="",NA(),MATCH($B40&amp;$C40,'Smelter Look-up'!$J:$J,0))</f>
        <v>38</v>
      </c>
      <c r="X40" s="169">
        <f t="shared" ca="1" si="6"/>
        <v>0</v>
      </c>
      <c r="AB40" s="312" t="str">
        <f t="shared" si="7"/>
        <v>Cobalt</v>
      </c>
      <c r="AC40" s="169" t="str">
        <f t="shared" si="3"/>
        <v>Cobalt</v>
      </c>
      <c r="AD40" s="169" t="str">
        <f t="shared" si="4"/>
        <v>Ganzhou Highpower Technology Co., Ltd.</v>
      </c>
    </row>
    <row r="41" spans="1:30" s="169" customFormat="1" ht="114.75">
      <c r="A41" s="154" t="s">
        <v>110</v>
      </c>
      <c r="B41" s="302" t="s">
        <v>40</v>
      </c>
      <c r="C41" s="151" t="s">
        <v>109</v>
      </c>
      <c r="D41" s="148" t="s">
        <v>109</v>
      </c>
      <c r="E41" s="148" t="str">
        <f ca="1">IF(ISERROR($V41),"",OFFSET('Smelter Look-up'!$D$4,$V41-4,0)&amp;"")</f>
        <v>CHINA</v>
      </c>
      <c r="F41" s="148" t="str">
        <f ca="1">IF(ISERROR($V41),"",OFFSET('Smelter Look-up'!$E$4,$V41-4,0))</f>
        <v>CID003212</v>
      </c>
      <c r="G41" s="148" t="str">
        <f ca="1">IF(C41=$X$4,"Enter smelter details",IF(ISERROR($V41),"",OFFSET('Smelter Look-up'!$F$4,$V41-4,0)))</f>
        <v>RMI</v>
      </c>
      <c r="H41" s="204">
        <f ca="1">IF(ISERROR($V41),"",OFFSET('Smelter Look-up'!$G$4,$V41-4,0))</f>
        <v>0</v>
      </c>
      <c r="I41" s="205" t="str">
        <f ca="1">IF(ISERROR($V41),"",OFFSET('Smelter Look-up'!$H$4,$V41-4,0))</f>
        <v>Ganzhou</v>
      </c>
      <c r="J41" s="205" t="str">
        <f ca="1">IF(ISERROR($V41),"",OFFSET('Smelter Look-up'!$I$4,$V41-4,0))</f>
        <v>Jiangxi Sheng</v>
      </c>
      <c r="K41" s="149"/>
      <c r="L41" s="149"/>
      <c r="M41" s="149"/>
      <c r="N41" s="149"/>
      <c r="O41" s="149"/>
      <c r="P41" s="207"/>
      <c r="Q41" s="150"/>
      <c r="R41" s="148" t="str">
        <f ca="1">IF(ISERROR($V41),"",OFFSET('Smelter Look-up'!$C$4,$V41-4,0)&amp;"")</f>
        <v>Ganzhou Tengyuan Cobalt New Material Co., Ltd.</v>
      </c>
      <c r="S41" s="154" t="str">
        <f t="shared" ca="1" si="5"/>
        <v>CN</v>
      </c>
      <c r="T41" s="154" t="str">
        <f ca="1">IF(B41="","",IF(ISERROR(MATCH($J41,SorP!$B$1:$B$6261,0)),"",INDIRECT("'SorP'!$A$"&amp;MATCH($S41&amp;$J41,SorP!C:C,0))))</f>
        <v>CN-JX</v>
      </c>
      <c r="U41" s="167"/>
      <c r="V41" s="168">
        <f>IF(C41="",NA(),MATCH($B41&amp;$C41,'Smelter Look-up'!$J:$J,0))</f>
        <v>39</v>
      </c>
      <c r="X41" s="169">
        <f t="shared" ca="1" si="6"/>
        <v>0</v>
      </c>
      <c r="AB41" s="312" t="str">
        <f t="shared" si="7"/>
        <v>Cobalt</v>
      </c>
      <c r="AC41" s="169" t="str">
        <f t="shared" si="3"/>
        <v>Cobalt</v>
      </c>
      <c r="AD41" s="169" t="str">
        <f t="shared" si="4"/>
        <v>Ganzhou Tengyuan Cobalt New Material Co., Ltd.</v>
      </c>
    </row>
    <row r="42" spans="1:30" s="169" customFormat="1" ht="89.25">
      <c r="A42" s="154" t="s">
        <v>18673</v>
      </c>
      <c r="B42" s="302" t="s">
        <v>40</v>
      </c>
      <c r="C42" s="151" t="s">
        <v>19414</v>
      </c>
      <c r="D42" s="148" t="s">
        <v>19414</v>
      </c>
      <c r="E42" s="148" t="str">
        <f ca="1">IF(ISERROR($V42),"",OFFSET('Smelter Look-up'!$D$4,$V42-4,0)&amp;"")</f>
        <v>CHINA</v>
      </c>
      <c r="F42" s="148" t="str">
        <f ca="1">IF(ISERROR($V42),"",OFFSET('Smelter Look-up'!$E$4,$V42-4,0))</f>
        <v>CID003227</v>
      </c>
      <c r="G42" s="148" t="str">
        <f ca="1">IF(C42=$X$4,"Enter smelter details",IF(ISERROR($V42),"",OFFSET('Smelter Look-up'!$F$4,$V42-4,0)))</f>
        <v>RMI</v>
      </c>
      <c r="H42" s="204">
        <f ca="1">IF(ISERROR($V42),"",OFFSET('Smelter Look-up'!$G$4,$V42-4,0))</f>
        <v>0</v>
      </c>
      <c r="I42" s="205" t="str">
        <f ca="1">IF(ISERROR($V42),"",OFFSET('Smelter Look-up'!$H$4,$V42-4,0))</f>
        <v>Ganzhou</v>
      </c>
      <c r="J42" s="205" t="str">
        <f ca="1">IF(ISERROR($V42),"",OFFSET('Smelter Look-up'!$I$4,$V42-4,0))</f>
        <v>Jiangxi Sheng</v>
      </c>
      <c r="K42" s="149"/>
      <c r="L42" s="149"/>
      <c r="M42" s="149"/>
      <c r="N42" s="149"/>
      <c r="O42" s="149"/>
      <c r="P42" s="207"/>
      <c r="Q42" s="150"/>
      <c r="R42" s="148" t="str">
        <f ca="1">IF(ISERROR($V42),"",OFFSET('Smelter Look-up'!$C$4,$V42-4,0)&amp;"")</f>
        <v>GanZhou Yihao Umicore Industries Co., Ltd</v>
      </c>
      <c r="S42" s="154" t="str">
        <f t="shared" ca="1" si="5"/>
        <v>CN</v>
      </c>
      <c r="T42" s="154" t="str">
        <f ca="1">IF(B42="","",IF(ISERROR(MATCH($J42,SorP!$B$1:$B$6261,0)),"",INDIRECT("'SorP'!$A$"&amp;MATCH($S42&amp;$J42,SorP!C:C,0))))</f>
        <v>CN-JX</v>
      </c>
      <c r="U42" s="167"/>
      <c r="V42" s="168">
        <f>IF(C42="",NA(),MATCH($B42&amp;$C42,'Smelter Look-up'!$J:$J,0))</f>
        <v>40</v>
      </c>
      <c r="X42" s="169">
        <f t="shared" ca="1" si="6"/>
        <v>0</v>
      </c>
      <c r="AB42" s="312" t="str">
        <f t="shared" si="7"/>
        <v>Cobalt</v>
      </c>
      <c r="AC42" s="169" t="str">
        <f t="shared" si="3"/>
        <v>Cobalt</v>
      </c>
      <c r="AD42" s="169" t="str">
        <f t="shared" si="4"/>
        <v>GanZhou Yihao Umicore Industries Co., Ltd</v>
      </c>
    </row>
    <row r="43" spans="1:30" s="169" customFormat="1" ht="89.25">
      <c r="A43" s="154" t="s">
        <v>112</v>
      </c>
      <c r="B43" s="302" t="s">
        <v>40</v>
      </c>
      <c r="C43" s="151" t="s">
        <v>111</v>
      </c>
      <c r="D43" s="148" t="s">
        <v>111</v>
      </c>
      <c r="E43" s="148" t="str">
        <f ca="1">IF(ISERROR($V43),"",OFFSET('Smelter Look-up'!$D$4,$V43-4,0)&amp;"")</f>
        <v>CHINA</v>
      </c>
      <c r="F43" s="148" t="str">
        <f ca="1">IF(ISERROR($V43),"",OFFSET('Smelter Look-up'!$E$4,$V43-4,0))</f>
        <v>CID003209</v>
      </c>
      <c r="G43" s="148" t="str">
        <f ca="1">IF(C43=$X$4,"Enter smelter details",IF(ISERROR($V43),"",OFFSET('Smelter Look-up'!$F$4,$V43-4,0)))</f>
        <v>RMI</v>
      </c>
      <c r="H43" s="204">
        <f ca="1">IF(ISERROR($V43),"",OFFSET('Smelter Look-up'!$G$4,$V43-4,0))</f>
        <v>0</v>
      </c>
      <c r="I43" s="205" t="str">
        <f ca="1">IF(ISERROR($V43),"",OFFSET('Smelter Look-up'!$H$4,$V43-4,0))</f>
        <v>Taixing</v>
      </c>
      <c r="J43" s="205" t="str">
        <f ca="1">IF(ISERROR($V43),"",OFFSET('Smelter Look-up'!$I$4,$V43-4,0))</f>
        <v>Jiangsu Sheng</v>
      </c>
      <c r="K43" s="149"/>
      <c r="L43" s="149"/>
      <c r="M43" s="149"/>
      <c r="N43" s="149"/>
      <c r="O43" s="149"/>
      <c r="P43" s="207"/>
      <c r="Q43" s="150"/>
      <c r="R43" s="148" t="str">
        <f ca="1">IF(ISERROR($V43),"",OFFSET('Smelter Look-up'!$C$4,$V43-4,0)&amp;"")</f>
        <v>Gem (Jiangsu) Cobalt Industry Co., Ltd.</v>
      </c>
      <c r="S43" s="154" t="str">
        <f t="shared" ca="1" si="5"/>
        <v>CN</v>
      </c>
      <c r="T43" s="154" t="str">
        <f ca="1">IF(B43="","",IF(ISERROR(MATCH($J43,SorP!$B$1:$B$6261,0)),"",INDIRECT("'SorP'!$A$"&amp;MATCH($S43&amp;$J43,SorP!C:C,0))))</f>
        <v>CN-JS</v>
      </c>
      <c r="U43" s="167"/>
      <c r="V43" s="168">
        <f>IF(C43="",NA(),MATCH($B43&amp;$C43,'Smelter Look-up'!$J:$J,0))</f>
        <v>41</v>
      </c>
      <c r="X43" s="169">
        <f t="shared" ca="1" si="6"/>
        <v>0</v>
      </c>
      <c r="AB43" s="312" t="str">
        <f t="shared" si="7"/>
        <v>Cobalt</v>
      </c>
      <c r="AC43" s="169" t="str">
        <f t="shared" si="3"/>
        <v>Cobalt</v>
      </c>
      <c r="AD43" s="169" t="str">
        <f t="shared" si="4"/>
        <v>Gem (Jiangsu) Cobalt Industry Co., Ltd.</v>
      </c>
    </row>
    <row r="44" spans="1:30" s="169" customFormat="1" ht="51">
      <c r="A44" s="154" t="s">
        <v>18611</v>
      </c>
      <c r="B44" s="302" t="s">
        <v>40</v>
      </c>
      <c r="C44" s="151" t="s">
        <v>18610</v>
      </c>
      <c r="D44" s="148" t="s">
        <v>18610</v>
      </c>
      <c r="E44" s="148" t="str">
        <f ca="1">IF(ISERROR($V44),"",OFFSET('Smelter Look-up'!$D$4,$V44-4,0)&amp;"")</f>
        <v>LAO PEOPLE'S DEMOCRATIC REPUBLIC</v>
      </c>
      <c r="F44" s="148" t="str">
        <f ca="1">IF(ISERROR($V44),"",OFFSET('Smelter Look-up'!$E$4,$V44-4,0))</f>
        <v>CID005033</v>
      </c>
      <c r="G44" s="148" t="str">
        <f ca="1">IF(C44=$X$4,"Enter smelter details",IF(ISERROR($V44),"",OFFSET('Smelter Look-up'!$F$4,$V44-4,0)))</f>
        <v>RMI</v>
      </c>
      <c r="H44" s="204">
        <f ca="1">IF(ISERROR($V44),"",OFFSET('Smelter Look-up'!$G$4,$V44-4,0))</f>
        <v>0</v>
      </c>
      <c r="I44" s="205" t="str">
        <f ca="1">IF(ISERROR($V44),"",OFFSET('Smelter Look-up'!$H$4,$V44-4,0))</f>
        <v>Vientiane</v>
      </c>
      <c r="J44" s="205" t="str">
        <f ca="1">IF(ISERROR($V44),"",OFFSET('Smelter Look-up'!$I$4,$V44-4,0))</f>
        <v>Viangchan</v>
      </c>
      <c r="K44" s="149"/>
      <c r="L44" s="149"/>
      <c r="M44" s="149"/>
      <c r="N44" s="149"/>
      <c r="O44" s="149"/>
      <c r="P44" s="207"/>
      <c r="Q44" s="150"/>
      <c r="R44" s="148" t="str">
        <f ca="1">IF(ISERROR($V44),"",OFFSET('Smelter Look-up'!$C$4,$V44-4,0)&amp;"")</f>
        <v>GLC (Laos) Metal Co. Ltd</v>
      </c>
      <c r="S44" s="154" t="str">
        <f t="shared" ca="1" si="5"/>
        <v>LA</v>
      </c>
      <c r="T44" s="154" t="str">
        <f ca="1">IF(B44="","",IF(ISERROR(MATCH($J44,SorP!$B$1:$B$6261,0)),"",INDIRECT("'SorP'!$A$"&amp;MATCH($S44&amp;$J44,SorP!C:C,0))))</f>
        <v>LA-VT</v>
      </c>
      <c r="U44" s="167"/>
      <c r="V44" s="168">
        <f>IF(C44="",NA(),MATCH($B44&amp;$C44,'Smelter Look-up'!$J:$J,0))</f>
        <v>42</v>
      </c>
      <c r="X44" s="169">
        <f t="shared" ca="1" si="6"/>
        <v>0</v>
      </c>
      <c r="AB44" s="312" t="str">
        <f t="shared" si="7"/>
        <v>Cobalt</v>
      </c>
      <c r="AC44" s="169" t="str">
        <f t="shared" si="3"/>
        <v>Cobalt</v>
      </c>
      <c r="AD44" s="169" t="str">
        <f t="shared" si="4"/>
        <v>GLC (Laos) Metal Co. Ltd</v>
      </c>
    </row>
    <row r="45" spans="1:30" s="169" customFormat="1" ht="51">
      <c r="A45" s="154" t="s">
        <v>117</v>
      </c>
      <c r="B45" s="302" t="s">
        <v>40</v>
      </c>
      <c r="C45" s="151" t="s">
        <v>19442</v>
      </c>
      <c r="D45" s="148" t="s">
        <v>19442</v>
      </c>
      <c r="E45" s="148" t="str">
        <f ca="1">IF(ISERROR($V45),"",OFFSET('Smelter Look-up'!$D$4,$V45-4,0)&amp;"")</f>
        <v>NORWAY</v>
      </c>
      <c r="F45" s="148" t="str">
        <f ca="1">IF(ISERROR($V45),"",OFFSET('Smelter Look-up'!$E$4,$V45-4,0))</f>
        <v>CID003403</v>
      </c>
      <c r="G45" s="148" t="str">
        <f ca="1">IF(C45=$X$4,"Enter smelter details",IF(ISERROR($V45),"",OFFSET('Smelter Look-up'!$F$4,$V45-4,0)))</f>
        <v>RMI</v>
      </c>
      <c r="H45" s="204">
        <f ca="1">IF(ISERROR($V45),"",OFFSET('Smelter Look-up'!$G$4,$V45-4,0))</f>
        <v>0</v>
      </c>
      <c r="I45" s="205" t="str">
        <f ca="1">IF(ISERROR($V45),"",OFFSET('Smelter Look-up'!$H$4,$V45-4,0))</f>
        <v>Kristiansand</v>
      </c>
      <c r="J45" s="205" t="str">
        <f ca="1">IF(ISERROR($V45),"",OFFSET('Smelter Look-up'!$I$4,$V45-4,0))</f>
        <v>Agder</v>
      </c>
      <c r="K45" s="149"/>
      <c r="L45" s="149"/>
      <c r="M45" s="149"/>
      <c r="N45" s="149"/>
      <c r="O45" s="149"/>
      <c r="P45" s="207"/>
      <c r="Q45" s="150"/>
      <c r="R45" s="148" t="str">
        <f ca="1">IF(ISERROR($V45),"",OFFSET('Smelter Look-up'!$C$4,$V45-4,0)&amp;"")</f>
        <v>Glencore Nikkelverk AS</v>
      </c>
      <c r="S45" s="154" t="str">
        <f t="shared" ca="1" si="5"/>
        <v>NO</v>
      </c>
      <c r="T45" s="154" t="str">
        <f ca="1">IF(B45="","",IF(ISERROR(MATCH($J45,SorP!$B$1:$B$6261,0)),"",INDIRECT("'SorP'!$A$"&amp;MATCH($S45&amp;$J45,SorP!C:C,0))))</f>
        <v>NO-42</v>
      </c>
      <c r="U45" s="167"/>
      <c r="V45" s="168">
        <f>IF(C45="",NA(),MATCH($B45&amp;$C45,'Smelter Look-up'!$J:$J,0))</f>
        <v>43</v>
      </c>
      <c r="X45" s="169">
        <f t="shared" ca="1" si="6"/>
        <v>0</v>
      </c>
      <c r="AB45" s="312" t="str">
        <f t="shared" si="7"/>
        <v>Cobalt</v>
      </c>
      <c r="AC45" s="169" t="str">
        <f t="shared" si="3"/>
        <v>Cobalt</v>
      </c>
      <c r="AD45" s="169" t="str">
        <f t="shared" si="4"/>
        <v>Glencore Nikkelverk AS</v>
      </c>
    </row>
    <row r="46" spans="1:30" s="169" customFormat="1" ht="51">
      <c r="A46" s="154" t="s">
        <v>117</v>
      </c>
      <c r="B46" s="302" t="s">
        <v>40</v>
      </c>
      <c r="C46" s="151" t="s">
        <v>19442</v>
      </c>
      <c r="D46" s="148" t="s">
        <v>19442</v>
      </c>
      <c r="E46" s="148" t="str">
        <f ca="1">IF(ISERROR($V46),"",OFFSET('Smelter Look-up'!$D$4,$V46-4,0)&amp;"")</f>
        <v>NORWAY</v>
      </c>
      <c r="F46" s="148" t="str">
        <f ca="1">IF(ISERROR($V46),"",OFFSET('Smelter Look-up'!$E$4,$V46-4,0))</f>
        <v>CID003403</v>
      </c>
      <c r="G46" s="148" t="str">
        <f ca="1">IF(C46=$X$4,"Enter smelter details",IF(ISERROR($V46),"",OFFSET('Smelter Look-up'!$F$4,$V46-4,0)))</f>
        <v>RMI</v>
      </c>
      <c r="H46" s="204">
        <f ca="1">IF(ISERROR($V46),"",OFFSET('Smelter Look-up'!$G$4,$V46-4,0))</f>
        <v>0</v>
      </c>
      <c r="I46" s="205" t="str">
        <f ca="1">IF(ISERROR($V46),"",OFFSET('Smelter Look-up'!$H$4,$V46-4,0))</f>
        <v>Kristiansand</v>
      </c>
      <c r="J46" s="205" t="str">
        <f ca="1">IF(ISERROR($V46),"",OFFSET('Smelter Look-up'!$I$4,$V46-4,0))</f>
        <v>Agder</v>
      </c>
      <c r="K46" s="149"/>
      <c r="L46" s="149"/>
      <c r="M46" s="149"/>
      <c r="N46" s="149"/>
      <c r="O46" s="149"/>
      <c r="P46" s="207"/>
      <c r="Q46" s="150"/>
      <c r="R46" s="148" t="str">
        <f ca="1">IF(ISERROR($V46),"",OFFSET('Smelter Look-up'!$C$4,$V46-4,0)&amp;"")</f>
        <v>Glencore Nikkelverk AS</v>
      </c>
      <c r="S46" s="154" t="str">
        <f t="shared" ca="1" si="5"/>
        <v>NO</v>
      </c>
      <c r="T46" s="154" t="str">
        <f ca="1">IF(B46="","",IF(ISERROR(MATCH($J46,SorP!$B$1:$B$6261,0)),"",INDIRECT("'SorP'!$A$"&amp;MATCH($S46&amp;$J46,SorP!C:C,0))))</f>
        <v>NO-42</v>
      </c>
      <c r="U46" s="167"/>
      <c r="V46" s="168">
        <f>IF(C46="",NA(),MATCH($B46&amp;$C46,'Smelter Look-up'!$J:$J,0))</f>
        <v>43</v>
      </c>
      <c r="X46" s="169">
        <f t="shared" ca="1" si="6"/>
        <v>0</v>
      </c>
      <c r="AB46" s="312" t="str">
        <f t="shared" si="7"/>
        <v>Cobalt</v>
      </c>
      <c r="AC46" s="169" t="str">
        <f t="shared" si="3"/>
        <v>Cobalt</v>
      </c>
      <c r="AD46" s="169" t="str">
        <f t="shared" si="4"/>
        <v>Glencore Nikkelverk AS</v>
      </c>
    </row>
    <row r="47" spans="1:30" s="169" customFormat="1" ht="114.75">
      <c r="A47" s="154" t="s">
        <v>11797</v>
      </c>
      <c r="B47" s="302" t="s">
        <v>40</v>
      </c>
      <c r="C47" s="151" t="s">
        <v>11914</v>
      </c>
      <c r="D47" s="148" t="s">
        <v>11914</v>
      </c>
      <c r="E47" s="148" t="str">
        <f ca="1">IF(ISERROR($V47),"",OFFSET('Smelter Look-up'!$D$4,$V47-4,0)&amp;"")</f>
        <v>CHINA</v>
      </c>
      <c r="F47" s="148" t="str">
        <f ca="1">IF(ISERROR($V47),"",OFFSET('Smelter Look-up'!$E$4,$V47-4,0))</f>
        <v>CID003940</v>
      </c>
      <c r="G47" s="148" t="str">
        <f ca="1">IF(C47=$X$4,"Enter smelter details",IF(ISERROR($V47),"",OFFSET('Smelter Look-up'!$F$4,$V47-4,0)))</f>
        <v>RMI</v>
      </c>
      <c r="H47" s="204">
        <f ca="1">IF(ISERROR($V47),"",OFFSET('Smelter Look-up'!$G$4,$V47-4,0))</f>
        <v>0</v>
      </c>
      <c r="I47" s="205" t="str">
        <f ca="1">IF(ISERROR($V47),"",OFFSET('Smelter Look-up'!$H$4,$V47-4,0))</f>
        <v>Jiangmen City</v>
      </c>
      <c r="J47" s="205" t="str">
        <f ca="1">IF(ISERROR($V47),"",OFFSET('Smelter Look-up'!$I$4,$V47-4,0))</f>
        <v>Guangdong Sheng</v>
      </c>
      <c r="K47" s="149"/>
      <c r="L47" s="149"/>
      <c r="M47" s="149"/>
      <c r="N47" s="149"/>
      <c r="O47" s="149"/>
      <c r="P47" s="207"/>
      <c r="Q47" s="150"/>
      <c r="R47" s="148" t="str">
        <f ca="1">IF(ISERROR($V47),"",OFFSET('Smelter Look-up'!$C$4,$V47-4,0)&amp;"")</f>
        <v>Guangdong Fangyuan New Materials Group Co., Ltd.</v>
      </c>
      <c r="S47" s="154" t="str">
        <f t="shared" ca="1" si="5"/>
        <v>CN</v>
      </c>
      <c r="T47" s="154" t="str">
        <f ca="1">IF(B47="","",IF(ISERROR(MATCH($J47,SorP!$B$1:$B$6261,0)),"",INDIRECT("'SorP'!$A$"&amp;MATCH($S47&amp;$J47,SorP!C:C,0))))</f>
        <v>CN-GD</v>
      </c>
      <c r="U47" s="167"/>
      <c r="V47" s="168">
        <f>IF(C47="",NA(),MATCH($B47&amp;$C47,'Smelter Look-up'!$J:$J,0))</f>
        <v>45</v>
      </c>
      <c r="X47" s="169">
        <f t="shared" ca="1" si="6"/>
        <v>0</v>
      </c>
      <c r="AB47" s="312" t="str">
        <f t="shared" si="7"/>
        <v>Cobalt</v>
      </c>
      <c r="AC47" s="169" t="str">
        <f t="shared" si="3"/>
        <v>Cobalt</v>
      </c>
      <c r="AD47" s="169" t="str">
        <f t="shared" si="4"/>
        <v>Guangdong Fangyuan New Materials Group Co., Ltd.</v>
      </c>
    </row>
    <row r="48" spans="1:30" s="169" customFormat="1" ht="102">
      <c r="A48" s="154" t="s">
        <v>120</v>
      </c>
      <c r="B48" s="302" t="s">
        <v>40</v>
      </c>
      <c r="C48" s="151" t="s">
        <v>119</v>
      </c>
      <c r="D48" s="148" t="s">
        <v>119</v>
      </c>
      <c r="E48" s="148" t="str">
        <f ca="1">IF(ISERROR($V48),"",OFFSET('Smelter Look-up'!$D$4,$V48-4,0)&amp;"")</f>
        <v>CHINA</v>
      </c>
      <c r="F48" s="148" t="str">
        <f ca="1">IF(ISERROR($V48),"",OFFSET('Smelter Look-up'!$E$4,$V48-4,0))</f>
        <v>CID003291</v>
      </c>
      <c r="G48" s="148" t="str">
        <f ca="1">IF(C48=$X$4,"Enter smelter details",IF(ISERROR($V48),"",OFFSET('Smelter Look-up'!$F$4,$V48-4,0)))</f>
        <v>RMI</v>
      </c>
      <c r="H48" s="204">
        <f ca="1">IF(ISERROR($V48),"",OFFSET('Smelter Look-up'!$G$4,$V48-4,0))</f>
        <v>0</v>
      </c>
      <c r="I48" s="205" t="str">
        <f ca="1">IF(ISERROR($V48),"",OFFSET('Smelter Look-up'!$H$4,$V48-4,0))</f>
        <v>Guangzhou</v>
      </c>
      <c r="J48" s="205" t="str">
        <f ca="1">IF(ISERROR($V48),"",OFFSET('Smelter Look-up'!$I$4,$V48-4,0))</f>
        <v>Guangdong Sheng</v>
      </c>
      <c r="K48" s="149"/>
      <c r="L48" s="149"/>
      <c r="M48" s="149"/>
      <c r="N48" s="149"/>
      <c r="O48" s="149"/>
      <c r="P48" s="207"/>
      <c r="Q48" s="150"/>
      <c r="R48" s="148" t="str">
        <f ca="1">IF(ISERROR($V48),"",OFFSET('Smelter Look-up'!$C$4,$V48-4,0)&amp;"")</f>
        <v>Guangdong Jiana Energy Technology Co., Ltd.</v>
      </c>
      <c r="S48" s="154" t="str">
        <f t="shared" ca="1" si="5"/>
        <v>CN</v>
      </c>
      <c r="T48" s="154" t="str">
        <f ca="1">IF(B48="","",IF(ISERROR(MATCH($J48,SorP!$B$1:$B$6261,0)),"",INDIRECT("'SorP'!$A$"&amp;MATCH($S48&amp;$J48,SorP!C:C,0))))</f>
        <v>CN-GD</v>
      </c>
      <c r="U48" s="167"/>
      <c r="V48" s="168">
        <f>IF(C48="",NA(),MATCH($B48&amp;$C48,'Smelter Look-up'!$J:$J,0))</f>
        <v>46</v>
      </c>
      <c r="X48" s="169">
        <f t="shared" ca="1" si="6"/>
        <v>0</v>
      </c>
      <c r="AB48" s="312" t="str">
        <f t="shared" si="7"/>
        <v>Cobalt</v>
      </c>
      <c r="AC48" s="169" t="str">
        <f t="shared" si="3"/>
        <v>Cobalt</v>
      </c>
      <c r="AD48" s="169" t="str">
        <f t="shared" si="4"/>
        <v>Guangdong Jiana Energy Technology Co., Ltd.</v>
      </c>
    </row>
    <row r="49" spans="1:30" s="169" customFormat="1" ht="127.5">
      <c r="A49" s="154" t="s">
        <v>11916</v>
      </c>
      <c r="B49" s="302" t="s">
        <v>40</v>
      </c>
      <c r="C49" s="151" t="s">
        <v>11915</v>
      </c>
      <c r="D49" s="148" t="s">
        <v>11915</v>
      </c>
      <c r="E49" s="148" t="str">
        <f ca="1">IF(ISERROR($V49),"",OFFSET('Smelter Look-up'!$D$4,$V49-4,0)&amp;"")</f>
        <v>CHINA</v>
      </c>
      <c r="F49" s="148" t="str">
        <f ca="1">IF(ISERROR($V49),"",OFFSET('Smelter Look-up'!$E$4,$V49-4,0))</f>
        <v>CID004681</v>
      </c>
      <c r="G49" s="148" t="str">
        <f ca="1">IF(C49=$X$4,"Enter smelter details",IF(ISERROR($V49),"",OFFSET('Smelter Look-up'!$F$4,$V49-4,0)))</f>
        <v>RMI</v>
      </c>
      <c r="H49" s="204">
        <f ca="1">IF(ISERROR($V49),"",OFFSET('Smelter Look-up'!$G$4,$V49-4,0))</f>
        <v>0</v>
      </c>
      <c r="I49" s="205" t="str">
        <f ca="1">IF(ISERROR($V49),"",OFFSET('Smelter Look-up'!$H$4,$V49-4,0))</f>
        <v>Qizhou City</v>
      </c>
      <c r="J49" s="205" t="str">
        <f ca="1">IF(ISERROR($V49),"",OFFSET('Smelter Look-up'!$I$4,$V49-4,0))</f>
        <v>Guangxi Zhuangzu Zizhiqu</v>
      </c>
      <c r="K49" s="149"/>
      <c r="L49" s="149"/>
      <c r="M49" s="149"/>
      <c r="N49" s="149"/>
      <c r="O49" s="149"/>
      <c r="P49" s="207"/>
      <c r="Q49" s="150"/>
      <c r="R49" s="148" t="str">
        <f ca="1">IF(ISERROR($V49),"",OFFSET('Smelter Look-up'!$C$4,$V49-4,0)&amp;"")</f>
        <v>Guangxi CNGR New Energy Science &amp; Technology Co., Ltd.</v>
      </c>
      <c r="S49" s="154" t="str">
        <f t="shared" ca="1" si="5"/>
        <v>CN</v>
      </c>
      <c r="T49" s="154" t="str">
        <f ca="1">IF(B49="","",IF(ISERROR(MATCH($J49,SorP!$B$1:$B$6261,0)),"",INDIRECT("'SorP'!$A$"&amp;MATCH($S49&amp;$J49,SorP!C:C,0))))</f>
        <v>CN-GX</v>
      </c>
      <c r="U49" s="167"/>
      <c r="V49" s="168">
        <f>IF(C49="",NA(),MATCH($B49&amp;$C49,'Smelter Look-up'!$J:$J,0))</f>
        <v>47</v>
      </c>
      <c r="X49" s="169">
        <f t="shared" ca="1" si="6"/>
        <v>0</v>
      </c>
      <c r="AB49" s="312" t="str">
        <f t="shared" si="7"/>
        <v>Cobalt</v>
      </c>
      <c r="AC49" s="169" t="str">
        <f t="shared" si="3"/>
        <v>Cobalt</v>
      </c>
      <c r="AD49" s="169" t="str">
        <f t="shared" si="4"/>
        <v>Guangxi CNGR New Energy Science &amp; Technology Co., Ltd.</v>
      </c>
    </row>
    <row r="50" spans="1:30" s="169" customFormat="1" ht="89.25">
      <c r="A50" s="154" t="s">
        <v>124</v>
      </c>
      <c r="B50" s="302" t="s">
        <v>40</v>
      </c>
      <c r="C50" s="151" t="s">
        <v>123</v>
      </c>
      <c r="D50" s="148" t="s">
        <v>123</v>
      </c>
      <c r="E50" s="148" t="str">
        <f ca="1">IF(ISERROR($V50),"",OFFSET('Smelter Look-up'!$D$4,$V50-4,0)&amp;"")</f>
        <v>CHINA</v>
      </c>
      <c r="F50" s="148" t="str">
        <f ca="1">IF(ISERROR($V50),"",OFFSET('Smelter Look-up'!$E$4,$V50-4,0))</f>
        <v>CID003213</v>
      </c>
      <c r="G50" s="148" t="str">
        <f ca="1">IF(C50=$X$4,"Enter smelter details",IF(ISERROR($V50),"",OFFSET('Smelter Look-up'!$F$4,$V50-4,0)))</f>
        <v>RMI</v>
      </c>
      <c r="H50" s="204">
        <f ca="1">IF(ISERROR($V50),"",OFFSET('Smelter Look-up'!$G$4,$V50-4,0))</f>
        <v>0</v>
      </c>
      <c r="I50" s="205" t="str">
        <f ca="1">IF(ISERROR($V50),"",OFFSET('Smelter Look-up'!$H$4,$V50-4,0))</f>
        <v>Yulin</v>
      </c>
      <c r="J50" s="205" t="str">
        <f ca="1">IF(ISERROR($V50),"",OFFSET('Smelter Look-up'!$I$4,$V50-4,0))</f>
        <v>Guangxi Zhuangzu Zizhiqu</v>
      </c>
      <c r="K50" s="149"/>
      <c r="L50" s="149"/>
      <c r="M50" s="149"/>
      <c r="N50" s="149"/>
      <c r="O50" s="149"/>
      <c r="P50" s="207"/>
      <c r="Q50" s="150"/>
      <c r="R50" s="148" t="str">
        <f ca="1">IF(ISERROR($V50),"",OFFSET('Smelter Look-up'!$C$4,$V50-4,0)&amp;"")</f>
        <v>Guangxi Yinyi Advanced Material Co., Ltd.</v>
      </c>
      <c r="S50" s="154" t="str">
        <f t="shared" ca="1" si="5"/>
        <v>CN</v>
      </c>
      <c r="T50" s="154" t="str">
        <f ca="1">IF(B50="","",IF(ISERROR(MATCH($J50,SorP!$B$1:$B$6261,0)),"",INDIRECT("'SorP'!$A$"&amp;MATCH($S50&amp;$J50,SorP!C:C,0))))</f>
        <v>CN-GX</v>
      </c>
      <c r="U50" s="167"/>
      <c r="V50" s="168">
        <f>IF(C50="",NA(),MATCH($B50&amp;$C50,'Smelter Look-up'!$J:$J,0))</f>
        <v>48</v>
      </c>
      <c r="X50" s="169">
        <f t="shared" ca="1" si="6"/>
        <v>0</v>
      </c>
      <c r="AB50" s="312" t="str">
        <f t="shared" si="7"/>
        <v>Cobalt</v>
      </c>
      <c r="AC50" s="169" t="str">
        <f t="shared" si="3"/>
        <v>Cobalt</v>
      </c>
      <c r="AD50" s="169" t="str">
        <f t="shared" si="4"/>
        <v>Guangxi Yinyi Advanced Material Co., Ltd.</v>
      </c>
    </row>
    <row r="51" spans="1:30" s="169" customFormat="1" ht="153">
      <c r="A51" s="154" t="s">
        <v>128</v>
      </c>
      <c r="B51" s="302" t="s">
        <v>40</v>
      </c>
      <c r="C51" s="151" t="s">
        <v>127</v>
      </c>
      <c r="D51" s="148" t="s">
        <v>127</v>
      </c>
      <c r="E51" s="148" t="str">
        <f ca="1">IF(ISERROR($V51),"",OFFSET('Smelter Look-up'!$D$4,$V51-4,0)&amp;"")</f>
        <v>CHINA</v>
      </c>
      <c r="F51" s="148" t="str">
        <f ca="1">IF(ISERROR($V51),"",OFFSET('Smelter Look-up'!$E$4,$V51-4,0))</f>
        <v>CID003610</v>
      </c>
      <c r="G51" s="148" t="str">
        <f ca="1">IF(C51=$X$4,"Enter smelter details",IF(ISERROR($V51),"",OFFSET('Smelter Look-up'!$F$4,$V51-4,0)))</f>
        <v>RMI</v>
      </c>
      <c r="H51" s="204">
        <f ca="1">IF(ISERROR($V51),"",OFFSET('Smelter Look-up'!$G$4,$V51-4,0))</f>
        <v>0</v>
      </c>
      <c r="I51" s="205" t="str">
        <f ca="1">IF(ISERROR($V51),"",OFFSET('Smelter Look-up'!$H$4,$V51-4,0))</f>
        <v>Tongren</v>
      </c>
      <c r="J51" s="205" t="str">
        <f ca="1">IF(ISERROR($V51),"",OFFSET('Smelter Look-up'!$I$4,$V51-4,0))</f>
        <v>Guizhou Sheng</v>
      </c>
      <c r="K51" s="149"/>
      <c r="L51" s="149"/>
      <c r="M51" s="149"/>
      <c r="N51" s="149"/>
      <c r="O51" s="149"/>
      <c r="P51" s="207"/>
      <c r="Q51" s="150"/>
      <c r="R51" s="148" t="str">
        <f ca="1">IF(ISERROR($V51),"",OFFSET('Smelter Look-up'!$C$4,$V51-4,0)&amp;"")</f>
        <v>Guizhou CNGR Resource Recycling Industry Development Co., Ltd.</v>
      </c>
      <c r="S51" s="154" t="str">
        <f t="shared" ca="1" si="5"/>
        <v>CN</v>
      </c>
      <c r="T51" s="154" t="str">
        <f ca="1">IF(B51="","",IF(ISERROR(MATCH($J51,SorP!$B$1:$B$6261,0)),"",INDIRECT("'SorP'!$A$"&amp;MATCH($S51&amp;$J51,SorP!C:C,0))))</f>
        <v>CN-GZ</v>
      </c>
      <c r="U51" s="167"/>
      <c r="V51" s="168">
        <f>IF(C51="",NA(),MATCH($B51&amp;$C51,'Smelter Look-up'!$J:$J,0))</f>
        <v>49</v>
      </c>
      <c r="X51" s="169">
        <f t="shared" ca="1" si="6"/>
        <v>0</v>
      </c>
      <c r="AB51" s="312" t="str">
        <f t="shared" si="7"/>
        <v>Cobalt</v>
      </c>
      <c r="AC51" s="169" t="str">
        <f t="shared" si="3"/>
        <v>Cobalt</v>
      </c>
      <c r="AD51" s="169" t="str">
        <f t="shared" si="4"/>
        <v>Guizhou CNGR Resource Recycling Industry Development Co., Ltd.</v>
      </c>
    </row>
    <row r="52" spans="1:30" s="169" customFormat="1" ht="102">
      <c r="A52" s="154" t="s">
        <v>11863</v>
      </c>
      <c r="B52" s="302" t="s">
        <v>40</v>
      </c>
      <c r="C52" s="151" t="s">
        <v>11862</v>
      </c>
      <c r="D52" s="148" t="s">
        <v>11862</v>
      </c>
      <c r="E52" s="148" t="str">
        <f ca="1">IF(ISERROR($V52),"",OFFSET('Smelter Look-up'!$D$4,$V52-4,0)&amp;"")</f>
        <v>CHINA</v>
      </c>
      <c r="F52" s="148" t="str">
        <f ca="1">IF(ISERROR($V52),"",OFFSET('Smelter Look-up'!$E$4,$V52-4,0))</f>
        <v>CID004391</v>
      </c>
      <c r="G52" s="148" t="str">
        <f ca="1">IF(C52=$X$4,"Enter smelter details",IF(ISERROR($V52),"",OFFSET('Smelter Look-up'!$F$4,$V52-4,0)))</f>
        <v>RMI</v>
      </c>
      <c r="H52" s="204">
        <f ca="1">IF(ISERROR($V52),"",OFFSET('Smelter Look-up'!$G$4,$V52-4,0))</f>
        <v>0</v>
      </c>
      <c r="I52" s="205" t="str">
        <f ca="1">IF(ISERROR($V52),"",OFFSET('Smelter Look-up'!$H$4,$V52-4,0))</f>
        <v>Tongren</v>
      </c>
      <c r="J52" s="205" t="str">
        <f ca="1">IF(ISERROR($V52),"",OFFSET('Smelter Look-up'!$I$4,$V52-4,0))</f>
        <v>Guizhou Sheng</v>
      </c>
      <c r="K52" s="149"/>
      <c r="L52" s="149"/>
      <c r="M52" s="149"/>
      <c r="N52" s="149"/>
      <c r="O52" s="149"/>
      <c r="P52" s="207"/>
      <c r="Q52" s="150"/>
      <c r="R52" s="148" t="str">
        <f ca="1">IF(ISERROR($V52),"",OFFSET('Smelter Look-up'!$C$4,$V52-4,0)&amp;"")</f>
        <v>Guizhou Red Star Electronic Material Co., Ltd.</v>
      </c>
      <c r="S52" s="154" t="str">
        <f t="shared" ca="1" si="5"/>
        <v>CN</v>
      </c>
      <c r="T52" s="154" t="str">
        <f ca="1">IF(B52="","",IF(ISERROR(MATCH($J52,SorP!$B$1:$B$6261,0)),"",INDIRECT("'SorP'!$A$"&amp;MATCH($S52&amp;$J52,SorP!C:C,0))))</f>
        <v>CN-GZ</v>
      </c>
      <c r="U52" s="167"/>
      <c r="V52" s="168">
        <f>IF(C52="",NA(),MATCH($B52&amp;$C52,'Smelter Look-up'!$J:$J,0))</f>
        <v>50</v>
      </c>
      <c r="X52" s="169">
        <f t="shared" ca="1" si="6"/>
        <v>0</v>
      </c>
      <c r="AB52" s="312" t="str">
        <f t="shared" si="7"/>
        <v>Cobalt</v>
      </c>
      <c r="AC52" s="169" t="str">
        <f t="shared" si="3"/>
        <v>Cobalt</v>
      </c>
      <c r="AD52" s="169" t="str">
        <f t="shared" si="4"/>
        <v>Guizhou Red Star Electronic Material Co., Ltd.</v>
      </c>
    </row>
    <row r="53" spans="1:30" s="169" customFormat="1" ht="89.25">
      <c r="A53" s="154" t="s">
        <v>134</v>
      </c>
      <c r="B53" s="302" t="s">
        <v>40</v>
      </c>
      <c r="C53" s="151" t="s">
        <v>132</v>
      </c>
      <c r="D53" s="148" t="s">
        <v>132</v>
      </c>
      <c r="E53" s="148" t="str">
        <f ca="1">IF(ISERROR($V53),"",OFFSET('Smelter Look-up'!$D$4,$V53-4,0)&amp;"")</f>
        <v>JAPAN</v>
      </c>
      <c r="F53" s="148" t="str">
        <f ca="1">IF(ISERROR($V53),"",OFFSET('Smelter Look-up'!$E$4,$V53-4,0))</f>
        <v>CID003577</v>
      </c>
      <c r="G53" s="148" t="str">
        <f ca="1">IF(C53=$X$4,"Enter smelter details",IF(ISERROR($V53),"",OFFSET('Smelter Look-up'!$F$4,$V53-4,0)))</f>
        <v>RMI</v>
      </c>
      <c r="H53" s="204">
        <f ca="1">IF(ISERROR($V53),"",OFFSET('Smelter Look-up'!$G$4,$V53-4,0))</f>
        <v>0</v>
      </c>
      <c r="I53" s="205" t="str">
        <f ca="1">IF(ISERROR($V53),"",OFFSET('Smelter Look-up'!$H$4,$V53-4,0))</f>
        <v>Kako-gun</v>
      </c>
      <c r="J53" s="205" t="str">
        <f ca="1">IF(ISERROR($V53),"",OFFSET('Smelter Look-up'!$I$4,$V53-4,0))</f>
        <v>Hyogo</v>
      </c>
      <c r="K53" s="149"/>
      <c r="L53" s="149"/>
      <c r="M53" s="149"/>
      <c r="N53" s="149"/>
      <c r="O53" s="149"/>
      <c r="P53" s="207"/>
      <c r="Q53" s="150"/>
      <c r="R53" s="148" t="str">
        <f ca="1">IF(ISERROR($V53),"",OFFSET('Smelter Look-up'!$C$4,$V53-4,0)&amp;"")</f>
        <v>Harima Refinery, Sumitomo Metal Mining</v>
      </c>
      <c r="S53" s="154" t="str">
        <f t="shared" ca="1" si="5"/>
        <v>JP</v>
      </c>
      <c r="T53" s="154" t="str">
        <f ca="1">IF(B53="","",IF(ISERROR(MATCH($J53,SorP!$B$1:$B$6261,0)),"",INDIRECT("'SorP'!$A$"&amp;MATCH($S53&amp;$J53,SorP!C:C,0))))</f>
        <v>JP-28</v>
      </c>
      <c r="U53" s="167"/>
      <c r="V53" s="168">
        <f>IF(C53="",NA(),MATCH($B53&amp;$C53,'Smelter Look-up'!$J:$J,0))</f>
        <v>52</v>
      </c>
      <c r="X53" s="169">
        <f t="shared" ca="1" si="6"/>
        <v>0</v>
      </c>
      <c r="AB53" s="312" t="str">
        <f t="shared" si="7"/>
        <v>Cobalt</v>
      </c>
      <c r="AC53" s="169" t="str">
        <f t="shared" si="3"/>
        <v>Cobalt</v>
      </c>
      <c r="AD53" s="169" t="str">
        <f t="shared" si="4"/>
        <v>Harima Refinery, Sumitomo Metal Mining</v>
      </c>
    </row>
    <row r="54" spans="1:30" s="169" customFormat="1" ht="89.25">
      <c r="A54" s="154" t="s">
        <v>134</v>
      </c>
      <c r="B54" s="302" t="s">
        <v>40</v>
      </c>
      <c r="C54" s="151" t="s">
        <v>132</v>
      </c>
      <c r="D54" s="148" t="s">
        <v>132</v>
      </c>
      <c r="E54" s="148" t="str">
        <f ca="1">IF(ISERROR($V54),"",OFFSET('Smelter Look-up'!$D$4,$V54-4,0)&amp;"")</f>
        <v>JAPAN</v>
      </c>
      <c r="F54" s="148" t="str">
        <f ca="1">IF(ISERROR($V54),"",OFFSET('Smelter Look-up'!$E$4,$V54-4,0))</f>
        <v>CID003577</v>
      </c>
      <c r="G54" s="148" t="str">
        <f ca="1">IF(C54=$X$4,"Enter smelter details",IF(ISERROR($V54),"",OFFSET('Smelter Look-up'!$F$4,$V54-4,0)))</f>
        <v>RMI</v>
      </c>
      <c r="H54" s="204">
        <f ca="1">IF(ISERROR($V54),"",OFFSET('Smelter Look-up'!$G$4,$V54-4,0))</f>
        <v>0</v>
      </c>
      <c r="I54" s="205" t="str">
        <f ca="1">IF(ISERROR($V54),"",OFFSET('Smelter Look-up'!$H$4,$V54-4,0))</f>
        <v>Kako-gun</v>
      </c>
      <c r="J54" s="205" t="str">
        <f ca="1">IF(ISERROR($V54),"",OFFSET('Smelter Look-up'!$I$4,$V54-4,0))</f>
        <v>Hyogo</v>
      </c>
      <c r="K54" s="149"/>
      <c r="L54" s="149"/>
      <c r="M54" s="149"/>
      <c r="N54" s="149"/>
      <c r="O54" s="149"/>
      <c r="P54" s="207"/>
      <c r="Q54" s="150"/>
      <c r="R54" s="148" t="str">
        <f ca="1">IF(ISERROR($V54),"",OFFSET('Smelter Look-up'!$C$4,$V54-4,0)&amp;"")</f>
        <v>Harima Refinery, Sumitomo Metal Mining</v>
      </c>
      <c r="S54" s="154" t="str">
        <f t="shared" ca="1" si="5"/>
        <v>JP</v>
      </c>
      <c r="T54" s="154" t="str">
        <f ca="1">IF(B54="","",IF(ISERROR(MATCH($J54,SorP!$B$1:$B$6261,0)),"",INDIRECT("'SorP'!$A$"&amp;MATCH($S54&amp;$J54,SorP!C:C,0))))</f>
        <v>JP-28</v>
      </c>
      <c r="U54" s="167"/>
      <c r="V54" s="168">
        <f>IF(C54="",NA(),MATCH($B54&amp;$C54,'Smelter Look-up'!$J:$J,0))</f>
        <v>52</v>
      </c>
      <c r="X54" s="169">
        <f t="shared" ca="1" si="6"/>
        <v>0</v>
      </c>
      <c r="AB54" s="312" t="str">
        <f t="shared" si="7"/>
        <v>Cobalt</v>
      </c>
      <c r="AC54" s="169" t="str">
        <f t="shared" si="3"/>
        <v>Cobalt</v>
      </c>
      <c r="AD54" s="169" t="str">
        <f t="shared" si="4"/>
        <v>Harima Refinery, Sumitomo Metal Mining</v>
      </c>
    </row>
    <row r="55" spans="1:30" s="169" customFormat="1" ht="89.25">
      <c r="A55" s="154" t="s">
        <v>138</v>
      </c>
      <c r="B55" s="302" t="s">
        <v>40</v>
      </c>
      <c r="C55" s="151" t="s">
        <v>137</v>
      </c>
      <c r="D55" s="148" t="s">
        <v>137</v>
      </c>
      <c r="E55" s="148" t="str">
        <f ca="1">IF(ISERROR($V55),"",OFFSET('Smelter Look-up'!$D$4,$V55-4,0)&amp;"")</f>
        <v>CHINA</v>
      </c>
      <c r="F55" s="148" t="str">
        <f ca="1">IF(ISERROR($V55),"",OFFSET('Smelter Look-up'!$E$4,$V55-4,0))</f>
        <v>CID003571</v>
      </c>
      <c r="G55" s="148" t="str">
        <f ca="1">IF(C55=$X$4,"Enter smelter details",IF(ISERROR($V55),"",OFFSET('Smelter Look-up'!$F$4,$V55-4,0)))</f>
        <v>RMI</v>
      </c>
      <c r="H55" s="204">
        <f ca="1">IF(ISERROR($V55),"",OFFSET('Smelter Look-up'!$G$4,$V55-4,0))</f>
        <v>0</v>
      </c>
      <c r="I55" s="205" t="str">
        <f ca="1">IF(ISERROR($V55),"",OFFSET('Smelter Look-up'!$H$4,$V55-4,0))</f>
        <v>Hefei</v>
      </c>
      <c r="J55" s="205" t="str">
        <f ca="1">IF(ISERROR($V55),"",OFFSET('Smelter Look-up'!$I$4,$V55-4,0))</f>
        <v>Anhui Sheng</v>
      </c>
      <c r="K55" s="149"/>
      <c r="L55" s="149"/>
      <c r="M55" s="149"/>
      <c r="N55" s="149"/>
      <c r="O55" s="149"/>
      <c r="P55" s="207"/>
      <c r="Q55" s="150"/>
      <c r="R55" s="148" t="str">
        <f ca="1">IF(ISERROR($V55),"",OFFSET('Smelter Look-up'!$C$4,$V55-4,0)&amp;"")</f>
        <v>Hefei Rongjie Metal Technology Co., Ltd.</v>
      </c>
      <c r="S55" s="154" t="str">
        <f t="shared" ca="1" si="5"/>
        <v>CN</v>
      </c>
      <c r="T55" s="154" t="str">
        <f ca="1">IF(B55="","",IF(ISERROR(MATCH($J55,SorP!$B$1:$B$6261,0)),"",INDIRECT("'SorP'!$A$"&amp;MATCH($S55&amp;$J55,SorP!C:C,0))))</f>
        <v>CN-AH</v>
      </c>
      <c r="U55" s="167"/>
      <c r="V55" s="168">
        <f>IF(C55="",NA(),MATCH($B55&amp;$C55,'Smelter Look-up'!$J:$J,0))</f>
        <v>53</v>
      </c>
      <c r="X55" s="169">
        <f t="shared" ca="1" si="6"/>
        <v>0</v>
      </c>
      <c r="AB55" s="312" t="str">
        <f t="shared" si="7"/>
        <v>Cobalt</v>
      </c>
      <c r="AC55" s="169" t="str">
        <f t="shared" si="3"/>
        <v>Cobalt</v>
      </c>
      <c r="AD55" s="169" t="str">
        <f t="shared" si="4"/>
        <v>Hefei Rongjie Metal Technology Co., Ltd.</v>
      </c>
    </row>
    <row r="56" spans="1:30" s="169" customFormat="1" ht="102">
      <c r="A56" s="154" t="s">
        <v>141</v>
      </c>
      <c r="B56" s="302" t="s">
        <v>40</v>
      </c>
      <c r="C56" s="151" t="s">
        <v>140</v>
      </c>
      <c r="D56" s="148" t="s">
        <v>140</v>
      </c>
      <c r="E56" s="148" t="str">
        <f ca="1">IF(ISERROR($V56),"",OFFSET('Smelter Look-up'!$D$4,$V56-4,0)&amp;"")</f>
        <v>CHINA</v>
      </c>
      <c r="F56" s="148" t="str">
        <f ca="1">IF(ISERROR($V56),"",OFFSET('Smelter Look-up'!$E$4,$V56-4,0))</f>
        <v>CID003219</v>
      </c>
      <c r="G56" s="148" t="str">
        <f ca="1">IF(C56=$X$4,"Enter smelter details",IF(ISERROR($V56),"",OFFSET('Smelter Look-up'!$F$4,$V56-4,0)))</f>
        <v>RMI</v>
      </c>
      <c r="H56" s="204">
        <f ca="1">IF(ISERROR($V56),"",OFFSET('Smelter Look-up'!$G$4,$V56-4,0))</f>
        <v>0</v>
      </c>
      <c r="I56" s="205" t="str">
        <f ca="1">IF(ISERROR($V56),"",OFFSET('Smelter Look-up'!$H$4,$V56-4,0))</f>
        <v>Changsha</v>
      </c>
      <c r="J56" s="205" t="str">
        <f ca="1">IF(ISERROR($V56),"",OFFSET('Smelter Look-up'!$I$4,$V56-4,0))</f>
        <v>Hunan Sheng</v>
      </c>
      <c r="K56" s="149"/>
      <c r="L56" s="149"/>
      <c r="M56" s="149"/>
      <c r="N56" s="149"/>
      <c r="O56" s="149"/>
      <c r="P56" s="207"/>
      <c r="Q56" s="150"/>
      <c r="R56" s="148" t="str">
        <f ca="1">IF(ISERROR($V56),"",OFFSET('Smelter Look-up'!$C$4,$V56-4,0)&amp;"")</f>
        <v>Hunan Brunp Recycling Technology Co., Ltd.</v>
      </c>
      <c r="S56" s="154" t="str">
        <f t="shared" ca="1" si="5"/>
        <v>CN</v>
      </c>
      <c r="T56" s="154" t="str">
        <f ca="1">IF(B56="","",IF(ISERROR(MATCH($J56,SorP!$B$1:$B$6261,0)),"",INDIRECT("'SorP'!$A$"&amp;MATCH($S56&amp;$J56,SorP!C:C,0))))</f>
        <v>CN-HN</v>
      </c>
      <c r="U56" s="167"/>
      <c r="V56" s="168">
        <f>IF(C56="",NA(),MATCH($B56&amp;$C56,'Smelter Look-up'!$J:$J,0))</f>
        <v>54</v>
      </c>
      <c r="X56" s="169">
        <f t="shared" ca="1" si="6"/>
        <v>0</v>
      </c>
      <c r="AB56" s="312" t="str">
        <f t="shared" si="7"/>
        <v>Cobalt</v>
      </c>
      <c r="AC56" s="169" t="str">
        <f t="shared" si="3"/>
        <v>Cobalt</v>
      </c>
      <c r="AD56" s="169" t="str">
        <f t="shared" si="4"/>
        <v>Hunan Brunp Recycling Technology Co., Ltd.</v>
      </c>
    </row>
    <row r="57" spans="1:30" s="169" customFormat="1" ht="127.5">
      <c r="A57" s="154" t="s">
        <v>145</v>
      </c>
      <c r="B57" s="302" t="s">
        <v>40</v>
      </c>
      <c r="C57" s="151" t="s">
        <v>144</v>
      </c>
      <c r="D57" s="148" t="s">
        <v>144</v>
      </c>
      <c r="E57" s="148" t="str">
        <f ca="1">IF(ISERROR($V57),"",OFFSET('Smelter Look-up'!$D$4,$V57-4,0)&amp;"")</f>
        <v>CHINA</v>
      </c>
      <c r="F57" s="148" t="str">
        <f ca="1">IF(ISERROR($V57),"",OFFSET('Smelter Look-up'!$E$4,$V57-4,0))</f>
        <v>CID003411</v>
      </c>
      <c r="G57" s="148" t="str">
        <f ca="1">IF(C57=$X$4,"Enter smelter details",IF(ISERROR($V57),"",OFFSET('Smelter Look-up'!$F$4,$V57-4,0)))</f>
        <v>RMI</v>
      </c>
      <c r="H57" s="204">
        <f ca="1">IF(ISERROR($V57),"",OFFSET('Smelter Look-up'!$G$4,$V57-4,0))</f>
        <v>0</v>
      </c>
      <c r="I57" s="205" t="str">
        <f ca="1">IF(ISERROR($V57),"",OFFSET('Smelter Look-up'!$H$4,$V57-4,0))</f>
        <v>Changsha</v>
      </c>
      <c r="J57" s="205" t="str">
        <f ca="1">IF(ISERROR($V57),"",OFFSET('Smelter Look-up'!$I$4,$V57-4,0))</f>
        <v>Hunan Sheng</v>
      </c>
      <c r="K57" s="149"/>
      <c r="L57" s="149"/>
      <c r="M57" s="149"/>
      <c r="N57" s="149"/>
      <c r="O57" s="149"/>
      <c r="P57" s="207"/>
      <c r="Q57" s="150"/>
      <c r="R57" s="148" t="str">
        <f ca="1">IF(ISERROR($V57),"",OFFSET('Smelter Look-up'!$C$4,$V57-4,0)&amp;"")</f>
        <v>Hunan CNGR New Energy Science &amp; Technology Co., Ltd.</v>
      </c>
      <c r="S57" s="154" t="str">
        <f t="shared" ca="1" si="5"/>
        <v>CN</v>
      </c>
      <c r="T57" s="154" t="str">
        <f ca="1">IF(B57="","",IF(ISERROR(MATCH($J57,SorP!$B$1:$B$6261,0)),"",INDIRECT("'SorP'!$A$"&amp;MATCH($S57&amp;$J57,SorP!C:C,0))))</f>
        <v>CN-HN</v>
      </c>
      <c r="U57" s="167"/>
      <c r="V57" s="168">
        <f>IF(C57="",NA(),MATCH($B57&amp;$C57,'Smelter Look-up'!$J:$J,0))</f>
        <v>55</v>
      </c>
      <c r="X57" s="169">
        <f t="shared" ca="1" si="6"/>
        <v>0</v>
      </c>
      <c r="AB57" s="312" t="str">
        <f t="shared" si="7"/>
        <v>Cobalt</v>
      </c>
      <c r="AC57" s="169" t="str">
        <f t="shared" si="3"/>
        <v>Cobalt</v>
      </c>
      <c r="AD57" s="169" t="str">
        <f t="shared" si="4"/>
        <v>Hunan CNGR New Energy Science &amp; Technology Co., Ltd.</v>
      </c>
    </row>
    <row r="58" spans="1:30" s="169" customFormat="1" ht="127.5">
      <c r="A58" s="154" t="s">
        <v>145</v>
      </c>
      <c r="B58" s="302" t="s">
        <v>40</v>
      </c>
      <c r="C58" s="151" t="s">
        <v>144</v>
      </c>
      <c r="D58" s="148" t="s">
        <v>144</v>
      </c>
      <c r="E58" s="148" t="str">
        <f ca="1">IF(ISERROR($V58),"",OFFSET('Smelter Look-up'!$D$4,$V58-4,0)&amp;"")</f>
        <v>CHINA</v>
      </c>
      <c r="F58" s="148" t="str">
        <f ca="1">IF(ISERROR($V58),"",OFFSET('Smelter Look-up'!$E$4,$V58-4,0))</f>
        <v>CID003411</v>
      </c>
      <c r="G58" s="148" t="str">
        <f ca="1">IF(C58=$X$4,"Enter smelter details",IF(ISERROR($V58),"",OFFSET('Smelter Look-up'!$F$4,$V58-4,0)))</f>
        <v>RMI</v>
      </c>
      <c r="H58" s="204">
        <f ca="1">IF(ISERROR($V58),"",OFFSET('Smelter Look-up'!$G$4,$V58-4,0))</f>
        <v>0</v>
      </c>
      <c r="I58" s="205" t="str">
        <f ca="1">IF(ISERROR($V58),"",OFFSET('Smelter Look-up'!$H$4,$V58-4,0))</f>
        <v>Changsha</v>
      </c>
      <c r="J58" s="205" t="str">
        <f ca="1">IF(ISERROR($V58),"",OFFSET('Smelter Look-up'!$I$4,$V58-4,0))</f>
        <v>Hunan Sheng</v>
      </c>
      <c r="K58" s="149"/>
      <c r="L58" s="149"/>
      <c r="M58" s="149"/>
      <c r="N58" s="149"/>
      <c r="O58" s="149"/>
      <c r="P58" s="207"/>
      <c r="Q58" s="150"/>
      <c r="R58" s="148" t="str">
        <f ca="1">IF(ISERROR($V58),"",OFFSET('Smelter Look-up'!$C$4,$V58-4,0)&amp;"")</f>
        <v>Hunan CNGR New Energy Science &amp; Technology Co., Ltd.</v>
      </c>
      <c r="S58" s="154" t="str">
        <f t="shared" ca="1" si="5"/>
        <v>CN</v>
      </c>
      <c r="T58" s="154" t="str">
        <f ca="1">IF(B58="","",IF(ISERROR(MATCH($J58,SorP!$B$1:$B$6261,0)),"",INDIRECT("'SorP'!$A$"&amp;MATCH($S58&amp;$J58,SorP!C:C,0))))</f>
        <v>CN-HN</v>
      </c>
      <c r="U58" s="167"/>
      <c r="V58" s="168">
        <f>IF(C58="",NA(),MATCH($B58&amp;$C58,'Smelter Look-up'!$J:$J,0))</f>
        <v>55</v>
      </c>
      <c r="X58" s="169">
        <f t="shared" ca="1" si="6"/>
        <v>0</v>
      </c>
      <c r="AB58" s="312" t="str">
        <f t="shared" si="7"/>
        <v>Cobalt</v>
      </c>
      <c r="AC58" s="169" t="str">
        <f t="shared" si="3"/>
        <v>Cobalt</v>
      </c>
      <c r="AD58" s="169" t="str">
        <f t="shared" si="4"/>
        <v>Hunan CNGR New Energy Science &amp; Technology Co., Ltd.</v>
      </c>
    </row>
    <row r="59" spans="1:30" s="169" customFormat="1" ht="102">
      <c r="A59" s="154" t="s">
        <v>148</v>
      </c>
      <c r="B59" s="302" t="s">
        <v>40</v>
      </c>
      <c r="C59" s="151" t="s">
        <v>147</v>
      </c>
      <c r="D59" s="148" t="s">
        <v>147</v>
      </c>
      <c r="E59" s="148" t="str">
        <f ca="1">IF(ISERROR($V59),"",OFFSET('Smelter Look-up'!$D$4,$V59-4,0)&amp;"")</f>
        <v>CHINA</v>
      </c>
      <c r="F59" s="148" t="str">
        <f ca="1">IF(ISERROR($V59),"",OFFSET('Smelter Look-up'!$E$4,$V59-4,0))</f>
        <v>CID003470</v>
      </c>
      <c r="G59" s="148" t="str">
        <f ca="1">IF(C59=$X$4,"Enter smelter details",IF(ISERROR($V59),"",OFFSET('Smelter Look-up'!$F$4,$V59-4,0)))</f>
        <v>RMI</v>
      </c>
      <c r="H59" s="204">
        <f ca="1">IF(ISERROR($V59),"",OFFSET('Smelter Look-up'!$G$4,$V59-4,0))</f>
        <v>0</v>
      </c>
      <c r="I59" s="205" t="str">
        <f ca="1">IF(ISERROR($V59),"",OFFSET('Smelter Look-up'!$H$4,$V59-4,0))</f>
        <v>Yiyang</v>
      </c>
      <c r="J59" s="205" t="str">
        <f ca="1">IF(ISERROR($V59),"",OFFSET('Smelter Look-up'!$I$4,$V59-4,0))</f>
        <v>Hunan Sheng</v>
      </c>
      <c r="K59" s="149"/>
      <c r="L59" s="149"/>
      <c r="M59" s="149"/>
      <c r="N59" s="149"/>
      <c r="O59" s="149"/>
      <c r="P59" s="207"/>
      <c r="Q59" s="150"/>
      <c r="R59" s="148" t="str">
        <f ca="1">IF(ISERROR($V59),"",OFFSET('Smelter Look-up'!$C$4,$V59-4,0)&amp;"")</f>
        <v>Hunan Jinxin New Material Holding Co., Ltd.</v>
      </c>
      <c r="S59" s="154" t="str">
        <f t="shared" ca="1" si="5"/>
        <v>CN</v>
      </c>
      <c r="T59" s="154" t="str">
        <f ca="1">IF(B59="","",IF(ISERROR(MATCH($J59,SorP!$B$1:$B$6261,0)),"",INDIRECT("'SorP'!$A$"&amp;MATCH($S59&amp;$J59,SorP!C:C,0))))</f>
        <v>CN-HN</v>
      </c>
      <c r="U59" s="167"/>
      <c r="V59" s="168">
        <f>IF(C59="",NA(),MATCH($B59&amp;$C59,'Smelter Look-up'!$J:$J,0))</f>
        <v>57</v>
      </c>
      <c r="X59" s="169">
        <f t="shared" ca="1" si="6"/>
        <v>0</v>
      </c>
      <c r="AB59" s="312" t="str">
        <f t="shared" si="7"/>
        <v>Cobalt</v>
      </c>
      <c r="AC59" s="169" t="str">
        <f t="shared" si="3"/>
        <v>Cobalt</v>
      </c>
      <c r="AD59" s="169" t="str">
        <f t="shared" si="4"/>
        <v>Hunan Jinxin New Material Holding Co., Ltd.</v>
      </c>
    </row>
    <row r="60" spans="1:30" s="169" customFormat="1" ht="102">
      <c r="A60" s="154" t="s">
        <v>148</v>
      </c>
      <c r="B60" s="302" t="s">
        <v>40</v>
      </c>
      <c r="C60" s="151" t="s">
        <v>147</v>
      </c>
      <c r="D60" s="148" t="s">
        <v>147</v>
      </c>
      <c r="E60" s="148" t="str">
        <f ca="1">IF(ISERROR($V60),"",OFFSET('Smelter Look-up'!$D$4,$V60-4,0)&amp;"")</f>
        <v>CHINA</v>
      </c>
      <c r="F60" s="148" t="str">
        <f ca="1">IF(ISERROR($V60),"",OFFSET('Smelter Look-up'!$E$4,$V60-4,0))</f>
        <v>CID003470</v>
      </c>
      <c r="G60" s="148" t="str">
        <f ca="1">IF(C60=$X$4,"Enter smelter details",IF(ISERROR($V60),"",OFFSET('Smelter Look-up'!$F$4,$V60-4,0)))</f>
        <v>RMI</v>
      </c>
      <c r="H60" s="204">
        <f ca="1">IF(ISERROR($V60),"",OFFSET('Smelter Look-up'!$G$4,$V60-4,0))</f>
        <v>0</v>
      </c>
      <c r="I60" s="205" t="str">
        <f ca="1">IF(ISERROR($V60),"",OFFSET('Smelter Look-up'!$H$4,$V60-4,0))</f>
        <v>Yiyang</v>
      </c>
      <c r="J60" s="205" t="str">
        <f ca="1">IF(ISERROR($V60),"",OFFSET('Smelter Look-up'!$I$4,$V60-4,0))</f>
        <v>Hunan Sheng</v>
      </c>
      <c r="K60" s="149"/>
      <c r="L60" s="149"/>
      <c r="M60" s="149"/>
      <c r="N60" s="149"/>
      <c r="O60" s="149"/>
      <c r="P60" s="207"/>
      <c r="Q60" s="150"/>
      <c r="R60" s="148" t="str">
        <f ca="1">IF(ISERROR($V60),"",OFFSET('Smelter Look-up'!$C$4,$V60-4,0)&amp;"")</f>
        <v>Hunan Jinxin New Material Holding Co., Ltd.</v>
      </c>
      <c r="S60" s="154" t="str">
        <f t="shared" ca="1" si="5"/>
        <v>CN</v>
      </c>
      <c r="T60" s="154" t="str">
        <f ca="1">IF(B60="","",IF(ISERROR(MATCH($J60,SorP!$B$1:$B$6261,0)),"",INDIRECT("'SorP'!$A$"&amp;MATCH($S60&amp;$J60,SorP!C:C,0))))</f>
        <v>CN-HN</v>
      </c>
      <c r="U60" s="167"/>
      <c r="V60" s="168">
        <f>IF(C60="",NA(),MATCH($B60&amp;$C60,'Smelter Look-up'!$J:$J,0))</f>
        <v>57</v>
      </c>
      <c r="X60" s="169">
        <f t="shared" ca="1" si="6"/>
        <v>0</v>
      </c>
      <c r="AB60" s="312" t="str">
        <f t="shared" si="7"/>
        <v>Cobalt</v>
      </c>
      <c r="AC60" s="169" t="str">
        <f t="shared" si="3"/>
        <v>Cobalt</v>
      </c>
      <c r="AD60" s="169" t="str">
        <f t="shared" si="4"/>
        <v>Hunan Jinxin New Material Holding Co., Ltd.</v>
      </c>
    </row>
    <row r="61" spans="1:30" s="169" customFormat="1" ht="89.25">
      <c r="A61" s="154" t="s">
        <v>151</v>
      </c>
      <c r="B61" s="302" t="s">
        <v>40</v>
      </c>
      <c r="C61" s="151" t="s">
        <v>150</v>
      </c>
      <c r="D61" s="148" t="s">
        <v>150</v>
      </c>
      <c r="E61" s="148" t="str">
        <f ca="1">IF(ISERROR($V61),"",OFFSET('Smelter Look-up'!$D$4,$V61-4,0)&amp;"")</f>
        <v>CHINA</v>
      </c>
      <c r="F61" s="148" t="str">
        <f ca="1">IF(ISERROR($V61),"",OFFSET('Smelter Look-up'!$E$4,$V61-4,0))</f>
        <v>CID003467</v>
      </c>
      <c r="G61" s="148" t="str">
        <f ca="1">IF(C61=$X$4,"Enter smelter details",IF(ISERROR($V61),"",OFFSET('Smelter Look-up'!$F$4,$V61-4,0)))</f>
        <v>RMI</v>
      </c>
      <c r="H61" s="204">
        <f ca="1">IF(ISERROR($V61),"",OFFSET('Smelter Look-up'!$G$4,$V61-4,0))</f>
        <v>0</v>
      </c>
      <c r="I61" s="205" t="str">
        <f ca="1">IF(ISERROR($V61),"",OFFSET('Smelter Look-up'!$H$4,$V61-4,0))</f>
        <v>YiYang</v>
      </c>
      <c r="J61" s="205" t="str">
        <f ca="1">IF(ISERROR($V61),"",OFFSET('Smelter Look-up'!$I$4,$V61-4,0))</f>
        <v>Hunan Sheng</v>
      </c>
      <c r="K61" s="149"/>
      <c r="L61" s="149"/>
      <c r="M61" s="149"/>
      <c r="N61" s="149"/>
      <c r="O61" s="149"/>
      <c r="P61" s="207"/>
      <c r="Q61" s="150"/>
      <c r="R61" s="148" t="str">
        <f ca="1">IF(ISERROR($V61),"",OFFSET('Smelter Look-up'!$C$4,$V61-4,0)&amp;"")</f>
        <v>Hunan Shiji Yintian New Material Co., Ltd.</v>
      </c>
      <c r="S61" s="154" t="str">
        <f t="shared" ca="1" si="5"/>
        <v>CN</v>
      </c>
      <c r="T61" s="154" t="str">
        <f ca="1">IF(B61="","",IF(ISERROR(MATCH($J61,SorP!$B$1:$B$6261,0)),"",INDIRECT("'SorP'!$A$"&amp;MATCH($S61&amp;$J61,SorP!C:C,0))))</f>
        <v>CN-HN</v>
      </c>
      <c r="U61" s="167"/>
      <c r="V61" s="168">
        <f>IF(C61="",NA(),MATCH($B61&amp;$C61,'Smelter Look-up'!$J:$J,0))</f>
        <v>59</v>
      </c>
      <c r="X61" s="169">
        <f t="shared" ca="1" si="6"/>
        <v>0</v>
      </c>
      <c r="AB61" s="312" t="str">
        <f t="shared" si="7"/>
        <v>Cobalt</v>
      </c>
      <c r="AC61" s="169" t="str">
        <f t="shared" si="3"/>
        <v>Cobalt</v>
      </c>
      <c r="AD61" s="169" t="str">
        <f t="shared" si="4"/>
        <v>Hunan Shiji Yintian New Material Co., Ltd.</v>
      </c>
    </row>
    <row r="62" spans="1:30" s="169" customFormat="1" ht="76.5">
      <c r="A62" s="154" t="s">
        <v>153</v>
      </c>
      <c r="B62" s="302" t="s">
        <v>40</v>
      </c>
      <c r="C62" s="151" t="s">
        <v>18612</v>
      </c>
      <c r="D62" s="148" t="s">
        <v>18612</v>
      </c>
      <c r="E62" s="148" t="str">
        <f ca="1">IF(ISERROR($V62),"",OFFSET('Smelter Look-up'!$D$4,$V62-4,0)&amp;"")</f>
        <v>CHINA</v>
      </c>
      <c r="F62" s="148" t="str">
        <f ca="1">IF(ISERROR($V62),"",OFFSET('Smelter Look-up'!$E$4,$V62-4,0))</f>
        <v>CID003404</v>
      </c>
      <c r="G62" s="148" t="str">
        <f ca="1">IF(C62=$X$4,"Enter smelter details",IF(ISERROR($V62),"",OFFSET('Smelter Look-up'!$F$4,$V62-4,0)))</f>
        <v>RMI</v>
      </c>
      <c r="H62" s="204">
        <f ca="1">IF(ISERROR($V62),"",OFFSET('Smelter Look-up'!$G$4,$V62-4,0))</f>
        <v>0</v>
      </c>
      <c r="I62" s="205" t="str">
        <f ca="1">IF(ISERROR($V62),"",OFFSET('Smelter Look-up'!$H$4,$V62-4,0))</f>
        <v>Changsha</v>
      </c>
      <c r="J62" s="205" t="str">
        <f ca="1">IF(ISERROR($V62),"",OFFSET('Smelter Look-up'!$I$4,$V62-4,0))</f>
        <v>Hunan Sheng</v>
      </c>
      <c r="K62" s="149"/>
      <c r="L62" s="149"/>
      <c r="M62" s="149"/>
      <c r="N62" s="149"/>
      <c r="O62" s="149"/>
      <c r="P62" s="207"/>
      <c r="Q62" s="150"/>
      <c r="R62" s="148" t="str">
        <f ca="1">IF(ISERROR($V62),"",OFFSET('Smelter Look-up'!$C$4,$V62-4,0)&amp;"")</f>
        <v>Hunan Yacheng New Energy Co., Ltd.</v>
      </c>
      <c r="S62" s="154" t="str">
        <f t="shared" ca="1" si="5"/>
        <v>CN</v>
      </c>
      <c r="T62" s="154" t="str">
        <f ca="1">IF(B62="","",IF(ISERROR(MATCH($J62,SorP!$B$1:$B$6261,0)),"",INDIRECT("'SorP'!$A$"&amp;MATCH($S62&amp;$J62,SorP!C:C,0))))</f>
        <v>CN-HN</v>
      </c>
      <c r="U62" s="167"/>
      <c r="V62" s="168">
        <f>IF(C62="",NA(),MATCH($B62&amp;$C62,'Smelter Look-up'!$J:$J,0))</f>
        <v>60</v>
      </c>
      <c r="X62" s="169">
        <f t="shared" ca="1" si="6"/>
        <v>0</v>
      </c>
      <c r="AB62" s="312" t="str">
        <f t="shared" si="7"/>
        <v>Cobalt</v>
      </c>
      <c r="AC62" s="169" t="str">
        <f t="shared" si="3"/>
        <v>Cobalt</v>
      </c>
      <c r="AD62" s="169" t="str">
        <f t="shared" si="4"/>
        <v>Hunan Yacheng New Energy Co., Ltd.</v>
      </c>
    </row>
    <row r="63" spans="1:30" s="169" customFormat="1" ht="76.5">
      <c r="A63" s="154" t="s">
        <v>153</v>
      </c>
      <c r="B63" s="302" t="s">
        <v>40</v>
      </c>
      <c r="C63" s="151" t="s">
        <v>18612</v>
      </c>
      <c r="D63" s="148" t="s">
        <v>18612</v>
      </c>
      <c r="E63" s="148" t="str">
        <f ca="1">IF(ISERROR($V63),"",OFFSET('Smelter Look-up'!$D$4,$V63-4,0)&amp;"")</f>
        <v>CHINA</v>
      </c>
      <c r="F63" s="148" t="str">
        <f ca="1">IF(ISERROR($V63),"",OFFSET('Smelter Look-up'!$E$4,$V63-4,0))</f>
        <v>CID003404</v>
      </c>
      <c r="G63" s="148" t="str">
        <f ca="1">IF(C63=$X$4,"Enter smelter details",IF(ISERROR($V63),"",OFFSET('Smelter Look-up'!$F$4,$V63-4,0)))</f>
        <v>RMI</v>
      </c>
      <c r="H63" s="204">
        <f ca="1">IF(ISERROR($V63),"",OFFSET('Smelter Look-up'!$G$4,$V63-4,0))</f>
        <v>0</v>
      </c>
      <c r="I63" s="205" t="str">
        <f ca="1">IF(ISERROR($V63),"",OFFSET('Smelter Look-up'!$H$4,$V63-4,0))</f>
        <v>Changsha</v>
      </c>
      <c r="J63" s="205" t="str">
        <f ca="1">IF(ISERROR($V63),"",OFFSET('Smelter Look-up'!$I$4,$V63-4,0))</f>
        <v>Hunan Sheng</v>
      </c>
      <c r="K63" s="149"/>
      <c r="L63" s="149"/>
      <c r="M63" s="149"/>
      <c r="N63" s="149"/>
      <c r="O63" s="149"/>
      <c r="P63" s="207"/>
      <c r="Q63" s="150"/>
      <c r="R63" s="148" t="str">
        <f ca="1">IF(ISERROR($V63),"",OFFSET('Smelter Look-up'!$C$4,$V63-4,0)&amp;"")</f>
        <v>Hunan Yacheng New Energy Co., Ltd.</v>
      </c>
      <c r="S63" s="154" t="str">
        <f t="shared" ca="1" si="5"/>
        <v>CN</v>
      </c>
      <c r="T63" s="154" t="str">
        <f ca="1">IF(B63="","",IF(ISERROR(MATCH($J63,SorP!$B$1:$B$6261,0)),"",INDIRECT("'SorP'!$A$"&amp;MATCH($S63&amp;$J63,SorP!C:C,0))))</f>
        <v>CN-HN</v>
      </c>
      <c r="U63" s="167"/>
      <c r="V63" s="168">
        <f>IF(C63="",NA(),MATCH($B63&amp;$C63,'Smelter Look-up'!$J:$J,0))</f>
        <v>60</v>
      </c>
      <c r="X63" s="169">
        <f t="shared" ref="X63:X126" ca="1" si="8">IF(AND(C63="Smelter not listed",OR(LEN(D63)=0,LEN(E63)=0)),1,0)</f>
        <v>0</v>
      </c>
      <c r="AB63" s="312" t="str">
        <f t="shared" si="7"/>
        <v>Cobalt</v>
      </c>
      <c r="AC63" s="169" t="str">
        <f t="shared" si="3"/>
        <v>Cobalt</v>
      </c>
      <c r="AD63" s="169" t="str">
        <f t="shared" si="4"/>
        <v>Hunan Yacheng New Energy Co., Ltd.</v>
      </c>
    </row>
    <row r="64" spans="1:30" s="169" customFormat="1" ht="127.5">
      <c r="A64" s="154" t="s">
        <v>145</v>
      </c>
      <c r="B64" s="302" t="s">
        <v>40</v>
      </c>
      <c r="C64" s="151" t="s">
        <v>144</v>
      </c>
      <c r="D64" s="148" t="s">
        <v>144</v>
      </c>
      <c r="E64" s="148" t="str">
        <f ca="1">IF(ISERROR($V64),"",OFFSET('Smelter Look-up'!$D$4,$V64-4,0)&amp;"")</f>
        <v>CHINA</v>
      </c>
      <c r="F64" s="148" t="str">
        <f ca="1">IF(ISERROR($V64),"",OFFSET('Smelter Look-up'!$E$4,$V64-4,0))</f>
        <v>CID003411</v>
      </c>
      <c r="G64" s="148" t="str">
        <f ca="1">IF(C64=$X$4,"Enter smelter details",IF(ISERROR($V64),"",OFFSET('Smelter Look-up'!$F$4,$V64-4,0)))</f>
        <v>RMI</v>
      </c>
      <c r="H64" s="204">
        <f ca="1">IF(ISERROR($V64),"",OFFSET('Smelter Look-up'!$G$4,$V64-4,0))</f>
        <v>0</v>
      </c>
      <c r="I64" s="205" t="str">
        <f ca="1">IF(ISERROR($V64),"",OFFSET('Smelter Look-up'!$H$4,$V64-4,0))</f>
        <v>Changsha</v>
      </c>
      <c r="J64" s="205" t="str">
        <f ca="1">IF(ISERROR($V64),"",OFFSET('Smelter Look-up'!$I$4,$V64-4,0))</f>
        <v>Hunan Sheng</v>
      </c>
      <c r="K64" s="149"/>
      <c r="L64" s="149"/>
      <c r="M64" s="149"/>
      <c r="N64" s="149"/>
      <c r="O64" s="149"/>
      <c r="P64" s="207"/>
      <c r="Q64" s="150"/>
      <c r="R64" s="148" t="str">
        <f ca="1">IF(ISERROR($V64),"",OFFSET('Smelter Look-up'!$C$4,$V64-4,0)&amp;"")</f>
        <v>Hunan CNGR New Energy Science &amp; Technology Co., Ltd.</v>
      </c>
      <c r="S64" s="154" t="str">
        <f t="shared" ref="S64:S127" ca="1" si="9">IF(B64="","",IF(ISERROR(MATCH($E64,CL,0)),"Unknown",INDIRECT("'C'!$A$"&amp;MATCH($E64,CL,0)+1)))</f>
        <v>CN</v>
      </c>
      <c r="T64" s="154" t="str">
        <f ca="1">IF(B64="","",IF(ISERROR(MATCH($J64,SorP!$B$1:$B$6261,0)),"",INDIRECT("'SorP'!$A$"&amp;MATCH($S64&amp;$J64,SorP!C:C,0))))</f>
        <v>CN-HN</v>
      </c>
      <c r="U64" s="167"/>
      <c r="V64" s="168">
        <f>IF(C64="",NA(),MATCH($B64&amp;$C64,'Smelter Look-up'!$J:$J,0))</f>
        <v>55</v>
      </c>
      <c r="X64" s="169">
        <f t="shared" ca="1" si="8"/>
        <v>0</v>
      </c>
      <c r="AB64" s="312" t="str">
        <f t="shared" si="7"/>
        <v>Cobalt</v>
      </c>
      <c r="AC64" s="169" t="str">
        <f t="shared" si="3"/>
        <v>Cobalt</v>
      </c>
      <c r="AD64" s="169" t="str">
        <f t="shared" si="4"/>
        <v>Hunan CNGR New Energy Science &amp; Technology Co., Ltd.</v>
      </c>
    </row>
    <row r="65" spans="1:30" s="169" customFormat="1" ht="51">
      <c r="A65" s="154" t="s">
        <v>156</v>
      </c>
      <c r="B65" s="302" t="s">
        <v>40</v>
      </c>
      <c r="C65" s="151" t="s">
        <v>19489</v>
      </c>
      <c r="D65" s="148" t="s">
        <v>19489</v>
      </c>
      <c r="E65" s="148" t="str">
        <f ca="1">IF(ISERROR($V65),"",OFFSET('Smelter Look-up'!$D$4,$V65-4,0)&amp;"")</f>
        <v>UNITED KINGDOM OF GREAT BRITAIN AND NORTHERN IRELAND</v>
      </c>
      <c r="F65" s="148" t="str">
        <f ca="1">IF(ISERROR($V65),"",OFFSET('Smelter Look-up'!$E$4,$V65-4,0))</f>
        <v>CID003491</v>
      </c>
      <c r="G65" s="148" t="str">
        <f ca="1">IF(C65=$X$4,"Enter smelter details",IF(ISERROR($V65),"",OFFSET('Smelter Look-up'!$F$4,$V65-4,0)))</f>
        <v>RMI</v>
      </c>
      <c r="H65" s="204">
        <f ca="1">IF(ISERROR($V65),"",OFFSET('Smelter Look-up'!$G$4,$V65-4,0))</f>
        <v>0</v>
      </c>
      <c r="I65" s="205" t="str">
        <f ca="1">IF(ISERROR($V65),"",OFFSET('Smelter Look-up'!$H$4,$V65-4,0))</f>
        <v>Widnes</v>
      </c>
      <c r="J65" s="205" t="str">
        <f ca="1">IF(ISERROR($V65),"",OFFSET('Smelter Look-up'!$I$4,$V65-4,0))</f>
        <v>Cheshire West and Chester</v>
      </c>
      <c r="K65" s="149"/>
      <c r="L65" s="149"/>
      <c r="M65" s="149"/>
      <c r="N65" s="149"/>
      <c r="O65" s="149"/>
      <c r="P65" s="207"/>
      <c r="Q65" s="150"/>
      <c r="R65" s="148" t="str">
        <f ca="1">IF(ISERROR($V65),"",OFFSET('Smelter Look-up'!$C$4,$V65-4,0)&amp;"")</f>
        <v>ICoNiChem Widnes Ltd</v>
      </c>
      <c r="S65" s="154" t="str">
        <f t="shared" ca="1" si="9"/>
        <v>GB</v>
      </c>
      <c r="T65" s="154" t="str">
        <f ca="1">IF(B65="","",IF(ISERROR(MATCH($J65,SorP!$B$1:$B$6261,0)),"",INDIRECT("'SorP'!$A$"&amp;MATCH($S65&amp;$J65,SorP!C:C,0))))</f>
        <v>GB-CHW</v>
      </c>
      <c r="U65" s="167"/>
      <c r="V65" s="168">
        <f>IF(C65="",NA(),MATCH($B65&amp;$C65,'Smelter Look-up'!$J:$J,0))</f>
        <v>63</v>
      </c>
      <c r="X65" s="169">
        <f t="shared" ca="1" si="8"/>
        <v>0</v>
      </c>
      <c r="AB65" s="312" t="str">
        <f t="shared" si="7"/>
        <v>Cobalt</v>
      </c>
      <c r="AC65" s="169" t="str">
        <f t="shared" si="3"/>
        <v>Cobalt</v>
      </c>
      <c r="AD65" s="169" t="str">
        <f t="shared" si="4"/>
        <v>ICoNiChem Widnes Ltd</v>
      </c>
    </row>
    <row r="66" spans="1:30" s="169" customFormat="1" ht="102">
      <c r="A66" s="154" t="s">
        <v>11919</v>
      </c>
      <c r="B66" s="302" t="s">
        <v>40</v>
      </c>
      <c r="C66" s="151" t="s">
        <v>18159</v>
      </c>
      <c r="D66" s="148" t="s">
        <v>18159</v>
      </c>
      <c r="E66" s="148" t="str">
        <f ca="1">IF(ISERROR($V66),"",OFFSET('Smelter Look-up'!$D$4,$V66-4,0)&amp;"")</f>
        <v>SOUTH AFRICA</v>
      </c>
      <c r="F66" s="148" t="str">
        <f ca="1">IF(ISERROR($V66),"",OFFSET('Smelter Look-up'!$E$4,$V66-4,0))</f>
        <v>CID004608</v>
      </c>
      <c r="G66" s="148" t="str">
        <f ca="1">IF(C66=$X$4,"Enter smelter details",IF(ISERROR($V66),"",OFFSET('Smelter Look-up'!$F$4,$V66-4,0)))</f>
        <v>RMI</v>
      </c>
      <c r="H66" s="204">
        <f ca="1">IF(ISERROR($V66),"",OFFSET('Smelter Look-up'!$G$4,$V66-4,0))</f>
        <v>0</v>
      </c>
      <c r="I66" s="205" t="str">
        <f ca="1">IF(ISERROR($V66),"",OFFSET('Smelter Look-up'!$H$4,$V66-4,0))</f>
        <v>Springs</v>
      </c>
      <c r="J66" s="205" t="str">
        <f ca="1">IF(ISERROR($V66),"",OFFSET('Smelter Look-up'!$I$4,$V66-4,0))</f>
        <v>Gauteng</v>
      </c>
      <c r="K66" s="149"/>
      <c r="L66" s="149"/>
      <c r="M66" s="149"/>
      <c r="N66" s="149"/>
      <c r="O66" s="149"/>
      <c r="P66" s="207"/>
      <c r="Q66" s="150"/>
      <c r="R66" s="148" t="str">
        <f ca="1">IF(ISERROR($V66),"",OFFSET('Smelter Look-up'!$C$4,$V66-4,0)&amp;"")</f>
        <v>Impala Platinum - Base Metal Refinery (BMR)</v>
      </c>
      <c r="S66" s="154" t="str">
        <f t="shared" ca="1" si="9"/>
        <v>ZA</v>
      </c>
      <c r="T66" s="154" t="str">
        <f ca="1">IF(B66="","",IF(ISERROR(MATCH($J66,SorP!$B$1:$B$6261,0)),"",INDIRECT("'SorP'!$A$"&amp;MATCH($S66&amp;$J66,SorP!C:C,0))))</f>
        <v>ZA-GP</v>
      </c>
      <c r="U66" s="167"/>
      <c r="V66" s="168">
        <f>IF(C66="",NA(),MATCH($B66&amp;$C66,'Smelter Look-up'!$J:$J,0))</f>
        <v>64</v>
      </c>
      <c r="X66" s="169">
        <f t="shared" ca="1" si="8"/>
        <v>0</v>
      </c>
      <c r="AB66" s="312" t="str">
        <f t="shared" si="7"/>
        <v>Cobalt</v>
      </c>
      <c r="AC66" s="169" t="str">
        <f t="shared" si="3"/>
        <v>Cobalt</v>
      </c>
      <c r="AD66" s="169" t="str">
        <f t="shared" si="4"/>
        <v>Impala Platinum - Base Metal Refinery (BMR)</v>
      </c>
    </row>
    <row r="67" spans="1:30" s="169" customFormat="1" ht="76.5">
      <c r="A67" s="154" t="s">
        <v>11922</v>
      </c>
      <c r="B67" s="302" t="s">
        <v>40</v>
      </c>
      <c r="C67" s="151" t="s">
        <v>18161</v>
      </c>
      <c r="D67" s="148" t="s">
        <v>18161</v>
      </c>
      <c r="E67" s="148" t="str">
        <f ca="1">IF(ISERROR($V67),"",OFFSET('Smelter Look-up'!$D$4,$V67-4,0)&amp;"")</f>
        <v>SOUTH AFRICA</v>
      </c>
      <c r="F67" s="148" t="str">
        <f ca="1">IF(ISERROR($V67),"",OFFSET('Smelter Look-up'!$E$4,$V67-4,0))</f>
        <v>CID004614</v>
      </c>
      <c r="G67" s="148" t="str">
        <f ca="1">IF(C67=$X$4,"Enter smelter details",IF(ISERROR($V67),"",OFFSET('Smelter Look-up'!$F$4,$V67-4,0)))</f>
        <v>RMI</v>
      </c>
      <c r="H67" s="204">
        <f ca="1">IF(ISERROR($V67),"",OFFSET('Smelter Look-up'!$G$4,$V67-4,0))</f>
        <v>0</v>
      </c>
      <c r="I67" s="205" t="str">
        <f ca="1">IF(ISERROR($V67),"",OFFSET('Smelter Look-up'!$H$4,$V67-4,0))</f>
        <v>Rustenburg</v>
      </c>
      <c r="J67" s="205" t="str">
        <f ca="1">IF(ISERROR($V67),"",OFFSET('Smelter Look-up'!$I$4,$V67-4,0))</f>
        <v>North-West</v>
      </c>
      <c r="K67" s="149"/>
      <c r="L67" s="149"/>
      <c r="M67" s="149"/>
      <c r="N67" s="149"/>
      <c r="O67" s="149"/>
      <c r="P67" s="207"/>
      <c r="Q67" s="150"/>
      <c r="R67" s="148" t="str">
        <f ca="1">IF(ISERROR($V67),"",OFFSET('Smelter Look-up'!$C$4,$V67-4,0)&amp;"")</f>
        <v>Impala Platinum - Rustenburg Smelter</v>
      </c>
      <c r="S67" s="154" t="str">
        <f t="shared" ca="1" si="9"/>
        <v>ZA</v>
      </c>
      <c r="T67" s="154" t="str">
        <f ca="1">IF(B67="","",IF(ISERROR(MATCH($J67,SorP!$B$1:$B$6261,0)),"",INDIRECT("'SorP'!$A$"&amp;MATCH($S67&amp;$J67,SorP!C:C,0))))</f>
        <v>ZA-NW</v>
      </c>
      <c r="U67" s="167"/>
      <c r="V67" s="168">
        <f>IF(C67="",NA(),MATCH($B67&amp;$C67,'Smelter Look-up'!$J:$J,0))</f>
        <v>65</v>
      </c>
      <c r="X67" s="169">
        <f t="shared" ca="1" si="8"/>
        <v>0</v>
      </c>
      <c r="AB67" s="312" t="str">
        <f t="shared" si="7"/>
        <v>Cobalt</v>
      </c>
      <c r="AC67" s="169" t="str">
        <f t="shared" si="3"/>
        <v>Cobalt</v>
      </c>
      <c r="AD67" s="169" t="str">
        <f t="shared" si="4"/>
        <v>Impala Platinum - Rustenburg Smelter</v>
      </c>
    </row>
    <row r="68" spans="1:30" s="169" customFormat="1" ht="102">
      <c r="A68" s="154" t="s">
        <v>11919</v>
      </c>
      <c r="B68" s="302" t="s">
        <v>40</v>
      </c>
      <c r="C68" s="151" t="s">
        <v>18159</v>
      </c>
      <c r="D68" s="148" t="s">
        <v>18159</v>
      </c>
      <c r="E68" s="148" t="str">
        <f ca="1">IF(ISERROR($V68),"",OFFSET('Smelter Look-up'!$D$4,$V68-4,0)&amp;"")</f>
        <v>SOUTH AFRICA</v>
      </c>
      <c r="F68" s="148" t="str">
        <f ca="1">IF(ISERROR($V68),"",OFFSET('Smelter Look-up'!$E$4,$V68-4,0))</f>
        <v>CID004608</v>
      </c>
      <c r="G68" s="148" t="str">
        <f ca="1">IF(C68=$X$4,"Enter smelter details",IF(ISERROR($V68),"",OFFSET('Smelter Look-up'!$F$4,$V68-4,0)))</f>
        <v>RMI</v>
      </c>
      <c r="H68" s="204">
        <f ca="1">IF(ISERROR($V68),"",OFFSET('Smelter Look-up'!$G$4,$V68-4,0))</f>
        <v>0</v>
      </c>
      <c r="I68" s="205" t="str">
        <f ca="1">IF(ISERROR($V68),"",OFFSET('Smelter Look-up'!$H$4,$V68-4,0))</f>
        <v>Springs</v>
      </c>
      <c r="J68" s="205" t="str">
        <f ca="1">IF(ISERROR($V68),"",OFFSET('Smelter Look-up'!$I$4,$V68-4,0))</f>
        <v>Gauteng</v>
      </c>
      <c r="K68" s="149"/>
      <c r="L68" s="149"/>
      <c r="M68" s="149"/>
      <c r="N68" s="149"/>
      <c r="O68" s="149"/>
      <c r="P68" s="207"/>
      <c r="Q68" s="150"/>
      <c r="R68" s="148" t="str">
        <f ca="1">IF(ISERROR($V68),"",OFFSET('Smelter Look-up'!$C$4,$V68-4,0)&amp;"")</f>
        <v>Impala Platinum - Base Metal Refinery (BMR)</v>
      </c>
      <c r="S68" s="154" t="str">
        <f t="shared" ca="1" si="9"/>
        <v>ZA</v>
      </c>
      <c r="T68" s="154" t="str">
        <f ca="1">IF(B68="","",IF(ISERROR(MATCH($J68,SorP!$B$1:$B$6261,0)),"",INDIRECT("'SorP'!$A$"&amp;MATCH($S68&amp;$J68,SorP!C:C,0))))</f>
        <v>ZA-GP</v>
      </c>
      <c r="U68" s="167"/>
      <c r="V68" s="168">
        <f>IF(C68="",NA(),MATCH($B68&amp;$C68,'Smelter Look-up'!$J:$J,0))</f>
        <v>64</v>
      </c>
      <c r="X68" s="169">
        <f t="shared" ca="1" si="8"/>
        <v>0</v>
      </c>
      <c r="AB68" s="312" t="str">
        <f t="shared" si="7"/>
        <v>Cobalt</v>
      </c>
      <c r="AC68" s="169" t="str">
        <f t="shared" si="3"/>
        <v>Cobalt</v>
      </c>
      <c r="AD68" s="169" t="str">
        <f t="shared" si="4"/>
        <v>Impala Platinum - Base Metal Refinery (BMR)</v>
      </c>
    </row>
    <row r="69" spans="1:30" s="169" customFormat="1" ht="76.5">
      <c r="A69" s="154" t="s">
        <v>11922</v>
      </c>
      <c r="B69" s="302" t="s">
        <v>40</v>
      </c>
      <c r="C69" s="151" t="s">
        <v>18161</v>
      </c>
      <c r="D69" s="148" t="s">
        <v>18161</v>
      </c>
      <c r="E69" s="148" t="str">
        <f ca="1">IF(ISERROR($V69),"",OFFSET('Smelter Look-up'!$D$4,$V69-4,0)&amp;"")</f>
        <v>SOUTH AFRICA</v>
      </c>
      <c r="F69" s="148" t="str">
        <f ca="1">IF(ISERROR($V69),"",OFFSET('Smelter Look-up'!$E$4,$V69-4,0))</f>
        <v>CID004614</v>
      </c>
      <c r="G69" s="148" t="str">
        <f ca="1">IF(C69=$X$4,"Enter smelter details",IF(ISERROR($V69),"",OFFSET('Smelter Look-up'!$F$4,$V69-4,0)))</f>
        <v>RMI</v>
      </c>
      <c r="H69" s="204">
        <f ca="1">IF(ISERROR($V69),"",OFFSET('Smelter Look-up'!$G$4,$V69-4,0))</f>
        <v>0</v>
      </c>
      <c r="I69" s="205" t="str">
        <f ca="1">IF(ISERROR($V69),"",OFFSET('Smelter Look-up'!$H$4,$V69-4,0))</f>
        <v>Rustenburg</v>
      </c>
      <c r="J69" s="205" t="str">
        <f ca="1">IF(ISERROR($V69),"",OFFSET('Smelter Look-up'!$I$4,$V69-4,0))</f>
        <v>North-West</v>
      </c>
      <c r="K69" s="149"/>
      <c r="L69" s="149"/>
      <c r="M69" s="149"/>
      <c r="N69" s="149"/>
      <c r="O69" s="149"/>
      <c r="P69" s="207"/>
      <c r="Q69" s="150"/>
      <c r="R69" s="148" t="str">
        <f ca="1">IF(ISERROR($V69),"",OFFSET('Smelter Look-up'!$C$4,$V69-4,0)&amp;"")</f>
        <v>Impala Platinum - Rustenburg Smelter</v>
      </c>
      <c r="S69" s="154" t="str">
        <f t="shared" ca="1" si="9"/>
        <v>ZA</v>
      </c>
      <c r="T69" s="154" t="str">
        <f ca="1">IF(B69="","",IF(ISERROR(MATCH($J69,SorP!$B$1:$B$6261,0)),"",INDIRECT("'SorP'!$A$"&amp;MATCH($S69&amp;$J69,SorP!C:C,0))))</f>
        <v>ZA-NW</v>
      </c>
      <c r="U69" s="167"/>
      <c r="V69" s="168">
        <f>IF(C69="",NA(),MATCH($B69&amp;$C69,'Smelter Look-up'!$J:$J,0))</f>
        <v>65</v>
      </c>
      <c r="X69" s="169">
        <f t="shared" ca="1" si="8"/>
        <v>0</v>
      </c>
      <c r="AB69" s="312" t="str">
        <f t="shared" si="7"/>
        <v>Cobalt</v>
      </c>
      <c r="AC69" s="169" t="str">
        <f t="shared" si="3"/>
        <v>Cobalt</v>
      </c>
      <c r="AD69" s="169" t="str">
        <f t="shared" si="4"/>
        <v>Impala Platinum - Rustenburg Smelter</v>
      </c>
    </row>
    <row r="70" spans="1:30" s="169" customFormat="1" ht="25.5">
      <c r="A70" s="154" t="s">
        <v>18614</v>
      </c>
      <c r="B70" s="302" t="s">
        <v>40</v>
      </c>
      <c r="C70" s="151" t="s">
        <v>18613</v>
      </c>
      <c r="D70" s="148" t="s">
        <v>18613</v>
      </c>
      <c r="E70" s="148" t="str">
        <f ca="1">IF(ISERROR($V70),"",OFFSET('Smelter Look-up'!$D$4,$V70-4,0)&amp;"")</f>
        <v>BRAZIL</v>
      </c>
      <c r="F70" s="148" t="str">
        <f ca="1">IF(ISERROR($V70),"",OFFSET('Smelter Look-up'!$E$4,$V70-4,0))</f>
        <v>CID005210</v>
      </c>
      <c r="G70" s="148" t="str">
        <f ca="1">IF(C70=$X$4,"Enter smelter details",IF(ISERROR($V70),"",OFFSET('Smelter Look-up'!$F$4,$V70-4,0)))</f>
        <v>RMI</v>
      </c>
      <c r="H70" s="204">
        <f ca="1">IF(ISERROR($V70),"",OFFSET('Smelter Look-up'!$G$4,$V70-4,0))</f>
        <v>0</v>
      </c>
      <c r="I70" s="205" t="str">
        <f ca="1">IF(ISERROR($V70),"",OFFSET('Smelter Look-up'!$H$4,$V70-4,0))</f>
        <v>Zona Industrial Norte, Joinville</v>
      </c>
      <c r="J70" s="205" t="str">
        <f ca="1">IF(ISERROR($V70),"",OFFSET('Smelter Look-up'!$I$4,$V70-4,0))</f>
        <v>Santa Catarina</v>
      </c>
      <c r="K70" s="149"/>
      <c r="L70" s="149"/>
      <c r="M70" s="149"/>
      <c r="N70" s="149"/>
      <c r="O70" s="149"/>
      <c r="P70" s="207"/>
      <c r="Q70" s="150"/>
      <c r="R70" s="148" t="str">
        <f ca="1">IF(ISERROR($V70),"",OFFSET('Smelter Look-up'!$C$4,$V70-4,0)&amp;"")</f>
        <v>Incasa S.A.</v>
      </c>
      <c r="S70" s="154" t="str">
        <f t="shared" ca="1" si="9"/>
        <v>BR</v>
      </c>
      <c r="T70" s="154" t="str">
        <f ca="1">IF(B70="","",IF(ISERROR(MATCH($J70,SorP!$B$1:$B$6261,0)),"",INDIRECT("'SorP'!$A$"&amp;MATCH($S70&amp;$J70,SorP!C:C,0))))</f>
        <v>BR-SC</v>
      </c>
      <c r="U70" s="167"/>
      <c r="V70" s="168">
        <f>IF(C70="",NA(),MATCH($B70&amp;$C70,'Smelter Look-up'!$J:$J,0))</f>
        <v>68</v>
      </c>
      <c r="X70" s="169">
        <f t="shared" ca="1" si="8"/>
        <v>0</v>
      </c>
      <c r="AB70" s="312" t="str">
        <f t="shared" ref="AB70:AB133" si="10">IF(C70="","",B70)</f>
        <v>Cobalt</v>
      </c>
      <c r="AC70" s="169" t="str">
        <f t="shared" ref="AC70:AC133" si="11">B70</f>
        <v>Cobalt</v>
      </c>
      <c r="AD70" s="169" t="str">
        <f t="shared" ref="AD70:AD133" si="12">IF(C70="Smelter not listed",D70,C70)</f>
        <v>Incasa S.A.</v>
      </c>
    </row>
    <row r="71" spans="1:30" s="169" customFormat="1" ht="102">
      <c r="A71" s="154" t="s">
        <v>120</v>
      </c>
      <c r="B71" s="302" t="s">
        <v>40</v>
      </c>
      <c r="C71" s="151" t="s">
        <v>119</v>
      </c>
      <c r="D71" s="148" t="s">
        <v>119</v>
      </c>
      <c r="E71" s="148" t="str">
        <f ca="1">IF(ISERROR($V71),"",OFFSET('Smelter Look-up'!$D$4,$V71-4,0)&amp;"")</f>
        <v>CHINA</v>
      </c>
      <c r="F71" s="148" t="str">
        <f ca="1">IF(ISERROR($V71),"",OFFSET('Smelter Look-up'!$E$4,$V71-4,0))</f>
        <v>CID003291</v>
      </c>
      <c r="G71" s="148" t="str">
        <f ca="1">IF(C71=$X$4,"Enter smelter details",IF(ISERROR($V71),"",OFFSET('Smelter Look-up'!$F$4,$V71-4,0)))</f>
        <v>RMI</v>
      </c>
      <c r="H71" s="204">
        <f ca="1">IF(ISERROR($V71),"",OFFSET('Smelter Look-up'!$G$4,$V71-4,0))</f>
        <v>0</v>
      </c>
      <c r="I71" s="205" t="str">
        <f ca="1">IF(ISERROR($V71),"",OFFSET('Smelter Look-up'!$H$4,$V71-4,0))</f>
        <v>Guangzhou</v>
      </c>
      <c r="J71" s="205" t="str">
        <f ca="1">IF(ISERROR($V71),"",OFFSET('Smelter Look-up'!$I$4,$V71-4,0))</f>
        <v>Guangdong Sheng</v>
      </c>
      <c r="K71" s="149"/>
      <c r="L71" s="149"/>
      <c r="M71" s="149"/>
      <c r="N71" s="149"/>
      <c r="O71" s="149"/>
      <c r="P71" s="207"/>
      <c r="Q71" s="150"/>
      <c r="R71" s="148" t="str">
        <f ca="1">IF(ISERROR($V71),"",OFFSET('Smelter Look-up'!$C$4,$V71-4,0)&amp;"")</f>
        <v>Guangdong Jiana Energy Technology Co., Ltd.</v>
      </c>
      <c r="S71" s="154" t="str">
        <f t="shared" ca="1" si="9"/>
        <v>CN</v>
      </c>
      <c r="T71" s="154" t="str">
        <f ca="1">IF(B71="","",IF(ISERROR(MATCH($J71,SorP!$B$1:$B$6261,0)),"",INDIRECT("'SorP'!$A$"&amp;MATCH($S71&amp;$J71,SorP!C:C,0))))</f>
        <v>CN-GD</v>
      </c>
      <c r="U71" s="167"/>
      <c r="V71" s="168">
        <f>IF(C71="",NA(),MATCH($B71&amp;$C71,'Smelter Look-up'!$J:$J,0))</f>
        <v>46</v>
      </c>
      <c r="X71" s="169">
        <f t="shared" ca="1" si="8"/>
        <v>0</v>
      </c>
      <c r="AB71" s="312" t="str">
        <f t="shared" si="10"/>
        <v>Cobalt</v>
      </c>
      <c r="AC71" s="169" t="str">
        <f t="shared" si="11"/>
        <v>Cobalt</v>
      </c>
      <c r="AD71" s="169" t="str">
        <f t="shared" si="12"/>
        <v>Guangdong Jiana Energy Technology Co., Ltd.</v>
      </c>
    </row>
    <row r="72" spans="1:30" s="169" customFormat="1" ht="114.75">
      <c r="A72" s="154" t="s">
        <v>11926</v>
      </c>
      <c r="B72" s="302" t="s">
        <v>40</v>
      </c>
      <c r="C72" s="151" t="s">
        <v>11925</v>
      </c>
      <c r="D72" s="148" t="s">
        <v>11925</v>
      </c>
      <c r="E72" s="148" t="str">
        <f ca="1">IF(ISERROR($V72),"",OFFSET('Smelter Look-up'!$D$4,$V72-4,0)&amp;"")</f>
        <v>CHINA</v>
      </c>
      <c r="F72" s="148" t="str">
        <f ca="1">IF(ISERROR($V72),"",OFFSET('Smelter Look-up'!$E$4,$V72-4,0))</f>
        <v>CID004707</v>
      </c>
      <c r="G72" s="148" t="str">
        <f ca="1">IF(C72=$X$4,"Enter smelter details",IF(ISERROR($V72),"",OFFSET('Smelter Look-up'!$F$4,$V72-4,0)))</f>
        <v>RMI</v>
      </c>
      <c r="H72" s="204">
        <f ca="1">IF(ISERROR($V72),"",OFFSET('Smelter Look-up'!$G$4,$V72-4,0))</f>
        <v>0</v>
      </c>
      <c r="I72" s="205" t="str">
        <f ca="1">IF(ISERROR($V72),"",OFFSET('Smelter Look-up'!$H$4,$V72-4,0))</f>
        <v>Jiangmen</v>
      </c>
      <c r="J72" s="205" t="str">
        <f ca="1">IF(ISERROR($V72),"",OFFSET('Smelter Look-up'!$I$4,$V72-4,0))</f>
        <v>Guangdong Sheng</v>
      </c>
      <c r="K72" s="149"/>
      <c r="L72" s="149"/>
      <c r="M72" s="149"/>
      <c r="N72" s="149"/>
      <c r="O72" s="149"/>
      <c r="P72" s="207"/>
      <c r="Q72" s="150"/>
      <c r="R72" s="148" t="str">
        <f ca="1">IF(ISERROR($V72),"",OFFSET('Smelter Look-up'!$C$4,$V72-4,0)&amp;"")</f>
        <v>Jiangmen Chancsun Umicore Industry Co.,Ltd</v>
      </c>
      <c r="S72" s="154" t="str">
        <f t="shared" ca="1" si="9"/>
        <v>CN</v>
      </c>
      <c r="T72" s="154" t="str">
        <f ca="1">IF(B72="","",IF(ISERROR(MATCH($J72,SorP!$B$1:$B$6261,0)),"",INDIRECT("'SorP'!$A$"&amp;MATCH($S72&amp;$J72,SorP!C:C,0))))</f>
        <v>CN-GD</v>
      </c>
      <c r="U72" s="167"/>
      <c r="V72" s="168">
        <f>IF(C72="",NA(),MATCH($B72&amp;$C72,'Smelter Look-up'!$J:$J,0))</f>
        <v>71</v>
      </c>
      <c r="X72" s="169">
        <f t="shared" ca="1" si="8"/>
        <v>0</v>
      </c>
      <c r="AB72" s="312" t="str">
        <f t="shared" si="10"/>
        <v>Cobalt</v>
      </c>
      <c r="AC72" s="169" t="str">
        <f t="shared" si="11"/>
        <v>Cobalt</v>
      </c>
      <c r="AD72" s="169" t="str">
        <f t="shared" si="12"/>
        <v>Jiangmen Chancsun Umicore Industry Co.,Ltd</v>
      </c>
    </row>
    <row r="73" spans="1:30" s="169" customFormat="1" ht="114.75">
      <c r="A73" s="154" t="s">
        <v>11926</v>
      </c>
      <c r="B73" s="302" t="s">
        <v>40</v>
      </c>
      <c r="C73" s="151" t="s">
        <v>11925</v>
      </c>
      <c r="D73" s="148" t="s">
        <v>11925</v>
      </c>
      <c r="E73" s="148" t="str">
        <f ca="1">IF(ISERROR($V73),"",OFFSET('Smelter Look-up'!$D$4,$V73-4,0)&amp;"")</f>
        <v>CHINA</v>
      </c>
      <c r="F73" s="148" t="str">
        <f ca="1">IF(ISERROR($V73),"",OFFSET('Smelter Look-up'!$E$4,$V73-4,0))</f>
        <v>CID004707</v>
      </c>
      <c r="G73" s="148" t="str">
        <f ca="1">IF(C73=$X$4,"Enter smelter details",IF(ISERROR($V73),"",OFFSET('Smelter Look-up'!$F$4,$V73-4,0)))</f>
        <v>RMI</v>
      </c>
      <c r="H73" s="204">
        <f ca="1">IF(ISERROR($V73),"",OFFSET('Smelter Look-up'!$G$4,$V73-4,0))</f>
        <v>0</v>
      </c>
      <c r="I73" s="205" t="str">
        <f ca="1">IF(ISERROR($V73),"",OFFSET('Smelter Look-up'!$H$4,$V73-4,0))</f>
        <v>Jiangmen</v>
      </c>
      <c r="J73" s="205" t="str">
        <f ca="1">IF(ISERROR($V73),"",OFFSET('Smelter Look-up'!$I$4,$V73-4,0))</f>
        <v>Guangdong Sheng</v>
      </c>
      <c r="K73" s="149"/>
      <c r="L73" s="149"/>
      <c r="M73" s="149"/>
      <c r="N73" s="149"/>
      <c r="O73" s="149"/>
      <c r="P73" s="207"/>
      <c r="Q73" s="150"/>
      <c r="R73" s="148" t="str">
        <f ca="1">IF(ISERROR($V73),"",OFFSET('Smelter Look-up'!$C$4,$V73-4,0)&amp;"")</f>
        <v>Jiangmen Chancsun Umicore Industry Co.,Ltd</v>
      </c>
      <c r="S73" s="154" t="str">
        <f t="shared" ca="1" si="9"/>
        <v>CN</v>
      </c>
      <c r="T73" s="154" t="str">
        <f ca="1">IF(B73="","",IF(ISERROR(MATCH($J73,SorP!$B$1:$B$6261,0)),"",INDIRECT("'SorP'!$A$"&amp;MATCH($S73&amp;$J73,SorP!C:C,0))))</f>
        <v>CN-GD</v>
      </c>
      <c r="U73" s="167"/>
      <c r="V73" s="168">
        <f>IF(C73="",NA(),MATCH($B73&amp;$C73,'Smelter Look-up'!$J:$J,0))</f>
        <v>71</v>
      </c>
      <c r="X73" s="169">
        <f t="shared" ca="1" si="8"/>
        <v>0</v>
      </c>
      <c r="AB73" s="312" t="str">
        <f t="shared" si="10"/>
        <v>Cobalt</v>
      </c>
      <c r="AC73" s="169" t="str">
        <f t="shared" si="11"/>
        <v>Cobalt</v>
      </c>
      <c r="AD73" s="169" t="str">
        <f t="shared" si="12"/>
        <v>Jiangmen Chancsun Umicore Industry Co.,Ltd</v>
      </c>
    </row>
    <row r="74" spans="1:30" s="169" customFormat="1" ht="89.25">
      <c r="A74" s="154" t="s">
        <v>112</v>
      </c>
      <c r="B74" s="302" t="s">
        <v>40</v>
      </c>
      <c r="C74" s="151" t="s">
        <v>111</v>
      </c>
      <c r="D74" s="148" t="s">
        <v>111</v>
      </c>
      <c r="E74" s="148" t="str">
        <f ca="1">IF(ISERROR($V74),"",OFFSET('Smelter Look-up'!$D$4,$V74-4,0)&amp;"")</f>
        <v>CHINA</v>
      </c>
      <c r="F74" s="148" t="str">
        <f ca="1">IF(ISERROR($V74),"",OFFSET('Smelter Look-up'!$E$4,$V74-4,0))</f>
        <v>CID003209</v>
      </c>
      <c r="G74" s="148" t="str">
        <f ca="1">IF(C74=$X$4,"Enter smelter details",IF(ISERROR($V74),"",OFFSET('Smelter Look-up'!$F$4,$V74-4,0)))</f>
        <v>RMI</v>
      </c>
      <c r="H74" s="204">
        <f ca="1">IF(ISERROR($V74),"",OFFSET('Smelter Look-up'!$G$4,$V74-4,0))</f>
        <v>0</v>
      </c>
      <c r="I74" s="205" t="str">
        <f ca="1">IF(ISERROR($V74),"",OFFSET('Smelter Look-up'!$H$4,$V74-4,0))</f>
        <v>Taixing</v>
      </c>
      <c r="J74" s="205" t="str">
        <f ca="1">IF(ISERROR($V74),"",OFFSET('Smelter Look-up'!$I$4,$V74-4,0))</f>
        <v>Jiangsu Sheng</v>
      </c>
      <c r="K74" s="149"/>
      <c r="L74" s="149"/>
      <c r="M74" s="149"/>
      <c r="N74" s="149"/>
      <c r="O74" s="149"/>
      <c r="P74" s="207"/>
      <c r="Q74" s="150"/>
      <c r="R74" s="148" t="str">
        <f ca="1">IF(ISERROR($V74),"",OFFSET('Smelter Look-up'!$C$4,$V74-4,0)&amp;"")</f>
        <v>Gem (Jiangsu) Cobalt Industry Co., Ltd.</v>
      </c>
      <c r="S74" s="154" t="str">
        <f t="shared" ca="1" si="9"/>
        <v>CN</v>
      </c>
      <c r="T74" s="154" t="str">
        <f ca="1">IF(B74="","",IF(ISERROR(MATCH($J74,SorP!$B$1:$B$6261,0)),"",INDIRECT("'SorP'!$A$"&amp;MATCH($S74&amp;$J74,SorP!C:C,0))))</f>
        <v>CN-JS</v>
      </c>
      <c r="U74" s="167"/>
      <c r="V74" s="168">
        <f>IF(C74="",NA(),MATCH($B74&amp;$C74,'Smelter Look-up'!$J:$J,0))</f>
        <v>41</v>
      </c>
      <c r="X74" s="169">
        <f t="shared" ca="1" si="8"/>
        <v>0</v>
      </c>
      <c r="AB74" s="312" t="str">
        <f t="shared" si="10"/>
        <v>Cobalt</v>
      </c>
      <c r="AC74" s="169" t="str">
        <f t="shared" si="11"/>
        <v>Cobalt</v>
      </c>
      <c r="AD74" s="169" t="str">
        <f t="shared" si="12"/>
        <v>Gem (Jiangsu) Cobalt Industry Co., Ltd.</v>
      </c>
    </row>
    <row r="75" spans="1:30" s="169" customFormat="1" ht="89.25">
      <c r="A75" s="154" t="s">
        <v>112</v>
      </c>
      <c r="B75" s="302" t="s">
        <v>40</v>
      </c>
      <c r="C75" s="151" t="s">
        <v>111</v>
      </c>
      <c r="D75" s="148" t="s">
        <v>111</v>
      </c>
      <c r="E75" s="148" t="str">
        <f ca="1">IF(ISERROR($V75),"",OFFSET('Smelter Look-up'!$D$4,$V75-4,0)&amp;"")</f>
        <v>CHINA</v>
      </c>
      <c r="F75" s="148" t="str">
        <f ca="1">IF(ISERROR($V75),"",OFFSET('Smelter Look-up'!$E$4,$V75-4,0))</f>
        <v>CID003209</v>
      </c>
      <c r="G75" s="148" t="str">
        <f ca="1">IF(C75=$X$4,"Enter smelter details",IF(ISERROR($V75),"",OFFSET('Smelter Look-up'!$F$4,$V75-4,0)))</f>
        <v>RMI</v>
      </c>
      <c r="H75" s="204">
        <f ca="1">IF(ISERROR($V75),"",OFFSET('Smelter Look-up'!$G$4,$V75-4,0))</f>
        <v>0</v>
      </c>
      <c r="I75" s="205" t="str">
        <f ca="1">IF(ISERROR($V75),"",OFFSET('Smelter Look-up'!$H$4,$V75-4,0))</f>
        <v>Taixing</v>
      </c>
      <c r="J75" s="205" t="str">
        <f ca="1">IF(ISERROR($V75),"",OFFSET('Smelter Look-up'!$I$4,$V75-4,0))</f>
        <v>Jiangsu Sheng</v>
      </c>
      <c r="K75" s="149"/>
      <c r="L75" s="149"/>
      <c r="M75" s="149"/>
      <c r="N75" s="149"/>
      <c r="O75" s="149"/>
      <c r="P75" s="207"/>
      <c r="Q75" s="150"/>
      <c r="R75" s="148" t="str">
        <f ca="1">IF(ISERROR($V75),"",OFFSET('Smelter Look-up'!$C$4,$V75-4,0)&amp;"")</f>
        <v>Gem (Jiangsu) Cobalt Industry Co., Ltd.</v>
      </c>
      <c r="S75" s="154" t="str">
        <f t="shared" ca="1" si="9"/>
        <v>CN</v>
      </c>
      <c r="T75" s="154" t="str">
        <f ca="1">IF(B75="","",IF(ISERROR(MATCH($J75,SorP!$B$1:$B$6261,0)),"",INDIRECT("'SorP'!$A$"&amp;MATCH($S75&amp;$J75,SorP!C:C,0))))</f>
        <v>CN-JS</v>
      </c>
      <c r="U75" s="167"/>
      <c r="V75" s="168">
        <f>IF(C75="",NA(),MATCH($B75&amp;$C75,'Smelter Look-up'!$J:$J,0))</f>
        <v>41</v>
      </c>
      <c r="X75" s="169">
        <f t="shared" ca="1" si="8"/>
        <v>0</v>
      </c>
      <c r="AB75" s="312" t="str">
        <f t="shared" si="10"/>
        <v>Cobalt</v>
      </c>
      <c r="AC75" s="169" t="str">
        <f t="shared" si="11"/>
        <v>Cobalt</v>
      </c>
      <c r="AD75" s="169" t="str">
        <f t="shared" si="12"/>
        <v>Gem (Jiangsu) Cobalt Industry Co., Ltd.</v>
      </c>
    </row>
    <row r="76" spans="1:30" s="169" customFormat="1" ht="89.25">
      <c r="A76" s="154" t="s">
        <v>163</v>
      </c>
      <c r="B76" s="302" t="s">
        <v>40</v>
      </c>
      <c r="C76" s="151" t="s">
        <v>162</v>
      </c>
      <c r="D76" s="148" t="s">
        <v>162</v>
      </c>
      <c r="E76" s="148" t="str">
        <f ca="1">IF(ISERROR($V76),"",OFFSET('Smelter Look-up'!$D$4,$V76-4,0)&amp;"")</f>
        <v>CHINA</v>
      </c>
      <c r="F76" s="148" t="str">
        <f ca="1">IF(ISERROR($V76),"",OFFSET('Smelter Look-up'!$E$4,$V76-4,0))</f>
        <v>CID003293</v>
      </c>
      <c r="G76" s="148" t="str">
        <f ca="1">IF(C76=$X$4,"Enter smelter details",IF(ISERROR($V76),"",OFFSET('Smelter Look-up'!$F$4,$V76-4,0)))</f>
        <v>RMI</v>
      </c>
      <c r="H76" s="204">
        <f ca="1">IF(ISERROR($V76),"",OFFSET('Smelter Look-up'!$G$4,$V76-4,0))</f>
        <v>0</v>
      </c>
      <c r="I76" s="205" t="str">
        <f ca="1">IF(ISERROR($V76),"",OFFSET('Smelter Look-up'!$H$4,$V76-4,0))</f>
        <v>Haimen</v>
      </c>
      <c r="J76" s="205" t="str">
        <f ca="1">IF(ISERROR($V76),"",OFFSET('Smelter Look-up'!$I$4,$V76-4,0))</f>
        <v>Jiangsu Sheng</v>
      </c>
      <c r="K76" s="149"/>
      <c r="L76" s="149"/>
      <c r="M76" s="149"/>
      <c r="N76" s="149"/>
      <c r="O76" s="149"/>
      <c r="P76" s="207"/>
      <c r="Q76" s="150"/>
      <c r="R76" s="148" t="str">
        <f ca="1">IF(ISERROR($V76),"",OFFSET('Smelter Look-up'!$C$4,$V76-4,0)&amp;"")</f>
        <v>Jiangsu Xiongfeng Technology Co., Ltd.</v>
      </c>
      <c r="S76" s="154" t="str">
        <f t="shared" ca="1" si="9"/>
        <v>CN</v>
      </c>
      <c r="T76" s="154" t="str">
        <f ca="1">IF(B76="","",IF(ISERROR(MATCH($J76,SorP!$B$1:$B$6261,0)),"",INDIRECT("'SorP'!$A$"&amp;MATCH($S76&amp;$J76,SorP!C:C,0))))</f>
        <v>CN-JS</v>
      </c>
      <c r="U76" s="167"/>
      <c r="V76" s="168">
        <f>IF(C76="",NA(),MATCH($B76&amp;$C76,'Smelter Look-up'!$J:$J,0))</f>
        <v>74</v>
      </c>
      <c r="X76" s="169">
        <f t="shared" ca="1" si="8"/>
        <v>0</v>
      </c>
      <c r="AB76" s="312" t="str">
        <f t="shared" si="10"/>
        <v>Cobalt</v>
      </c>
      <c r="AC76" s="169" t="str">
        <f t="shared" si="11"/>
        <v>Cobalt</v>
      </c>
      <c r="AD76" s="169" t="str">
        <f t="shared" si="12"/>
        <v>Jiangsu Xiongfeng Technology Co., Ltd.</v>
      </c>
    </row>
    <row r="77" spans="1:30" s="169" customFormat="1" ht="89.25">
      <c r="A77" s="154" t="s">
        <v>11799</v>
      </c>
      <c r="B77" s="302" t="s">
        <v>40</v>
      </c>
      <c r="C77" s="151" t="s">
        <v>11800</v>
      </c>
      <c r="D77" s="148" t="s">
        <v>11800</v>
      </c>
      <c r="E77" s="148" t="str">
        <f ca="1">IF(ISERROR($V77),"",OFFSET('Smelter Look-up'!$D$4,$V77-4,0)&amp;"")</f>
        <v>CHINA</v>
      </c>
      <c r="F77" s="148" t="str">
        <f ca="1">IF(ISERROR($V77),"",OFFSET('Smelter Look-up'!$E$4,$V77-4,0))</f>
        <v>CID004003</v>
      </c>
      <c r="G77" s="148" t="str">
        <f ca="1">IF(C77=$X$4,"Enter smelter details",IF(ISERROR($V77),"",OFFSET('Smelter Look-up'!$F$4,$V77-4,0)))</f>
        <v>RMI</v>
      </c>
      <c r="H77" s="204">
        <f ca="1">IF(ISERROR($V77),"",OFFSET('Smelter Look-up'!$G$4,$V77-4,0))</f>
        <v>0</v>
      </c>
      <c r="I77" s="205" t="str">
        <f ca="1">IF(ISERROR($V77),"",OFFSET('Smelter Look-up'!$H$4,$V77-4,0))</f>
        <v>Ganzhou City</v>
      </c>
      <c r="J77" s="205" t="str">
        <f ca="1">IF(ISERROR($V77),"",OFFSET('Smelter Look-up'!$I$4,$V77-4,0))</f>
        <v>Jiangxi Sheng</v>
      </c>
      <c r="K77" s="149"/>
      <c r="L77" s="149"/>
      <c r="M77" s="149"/>
      <c r="N77" s="149"/>
      <c r="O77" s="149"/>
      <c r="P77" s="207"/>
      <c r="Q77" s="150"/>
      <c r="R77" s="148" t="str">
        <f ca="1">IF(ISERROR($V77),"",OFFSET('Smelter Look-up'!$C$4,$V77-4,0)&amp;"")</f>
        <v>Jiangxi Miracle Golden Tiger Cobalt Co. Ltd.</v>
      </c>
      <c r="S77" s="154" t="str">
        <f t="shared" ca="1" si="9"/>
        <v>CN</v>
      </c>
      <c r="T77" s="154" t="str">
        <f ca="1">IF(B77="","",IF(ISERROR(MATCH($J77,SorP!$B$1:$B$6261,0)),"",INDIRECT("'SorP'!$A$"&amp;MATCH($S77&amp;$J77,SorP!C:C,0))))</f>
        <v>CN-JX</v>
      </c>
      <c r="U77" s="167"/>
      <c r="V77" s="168">
        <f>IF(C77="",NA(),MATCH($B77&amp;$C77,'Smelter Look-up'!$J:$J,0))</f>
        <v>75</v>
      </c>
      <c r="X77" s="169">
        <f t="shared" ca="1" si="8"/>
        <v>0</v>
      </c>
      <c r="AB77" s="312" t="str">
        <f t="shared" si="10"/>
        <v>Cobalt</v>
      </c>
      <c r="AC77" s="169" t="str">
        <f t="shared" si="11"/>
        <v>Cobalt</v>
      </c>
      <c r="AD77" s="169" t="str">
        <f t="shared" si="12"/>
        <v>Jiangxi Miracle Golden Tiger Cobalt Co. Ltd.</v>
      </c>
    </row>
    <row r="78" spans="1:30" s="169" customFormat="1" ht="102">
      <c r="A78" s="154" t="s">
        <v>11929</v>
      </c>
      <c r="B78" s="302" t="s">
        <v>40</v>
      </c>
      <c r="C78" s="151" t="s">
        <v>11928</v>
      </c>
      <c r="D78" s="148" t="s">
        <v>11928</v>
      </c>
      <c r="E78" s="148" t="str">
        <f ca="1">IF(ISERROR($V78),"",OFFSET('Smelter Look-up'!$D$4,$V78-4,0)&amp;"")</f>
        <v>CHINA</v>
      </c>
      <c r="F78" s="148" t="str">
        <f ca="1">IF(ISERROR($V78),"",OFFSET('Smelter Look-up'!$E$4,$V78-4,0))</f>
        <v>CID003676</v>
      </c>
      <c r="G78" s="148" t="str">
        <f ca="1">IF(C78=$X$4,"Enter smelter details",IF(ISERROR($V78),"",OFFSET('Smelter Look-up'!$F$4,$V78-4,0)))</f>
        <v>RMI</v>
      </c>
      <c r="H78" s="204">
        <f ca="1">IF(ISERROR($V78),"",OFFSET('Smelter Look-up'!$G$4,$V78-4,0))</f>
        <v>0</v>
      </c>
      <c r="I78" s="205" t="str">
        <f ca="1">IF(ISERROR($V78),"",OFFSET('Smelter Look-up'!$H$4,$V78-4,0))</f>
        <v>Yichun City</v>
      </c>
      <c r="J78" s="205" t="str">
        <f ca="1">IF(ISERROR($V78),"",OFFSET('Smelter Look-up'!$I$4,$V78-4,0))</f>
        <v>Jiangxi Sheng</v>
      </c>
      <c r="K78" s="149"/>
      <c r="L78" s="149"/>
      <c r="M78" s="149"/>
      <c r="N78" s="149"/>
      <c r="O78" s="149"/>
      <c r="P78" s="207"/>
      <c r="Q78" s="150"/>
      <c r="R78" s="148" t="str">
        <f ca="1">IF(ISERROR($V78),"",OFFSET('Smelter Look-up'!$C$4,$V78-4,0)&amp;"")</f>
        <v>Jiangxi Ruida New Energy Technology Co., Ltd.</v>
      </c>
      <c r="S78" s="154" t="str">
        <f t="shared" ca="1" si="9"/>
        <v>CN</v>
      </c>
      <c r="T78" s="154" t="str">
        <f ca="1">IF(B78="","",IF(ISERROR(MATCH($J78,SorP!$B$1:$B$6261,0)),"",INDIRECT("'SorP'!$A$"&amp;MATCH($S78&amp;$J78,SorP!C:C,0))))</f>
        <v>CN-JX</v>
      </c>
      <c r="U78" s="167"/>
      <c r="V78" s="168">
        <f>IF(C78="",NA(),MATCH($B78&amp;$C78,'Smelter Look-up'!$J:$J,0))</f>
        <v>77</v>
      </c>
      <c r="X78" s="169">
        <f t="shared" ca="1" si="8"/>
        <v>0</v>
      </c>
      <c r="AB78" s="312" t="str">
        <f t="shared" si="10"/>
        <v>Cobalt</v>
      </c>
      <c r="AC78" s="169" t="str">
        <f t="shared" si="11"/>
        <v>Cobalt</v>
      </c>
      <c r="AD78" s="169" t="str">
        <f t="shared" si="12"/>
        <v>Jiangxi Ruida New Energy Technology Co., Ltd.</v>
      </c>
    </row>
    <row r="79" spans="1:30" s="169" customFormat="1" ht="102">
      <c r="A79" s="154" t="s">
        <v>11929</v>
      </c>
      <c r="B79" s="302" t="s">
        <v>40</v>
      </c>
      <c r="C79" s="151" t="s">
        <v>11928</v>
      </c>
      <c r="D79" s="148" t="s">
        <v>11928</v>
      </c>
      <c r="E79" s="148" t="str">
        <f ca="1">IF(ISERROR($V79),"",OFFSET('Smelter Look-up'!$D$4,$V79-4,0)&amp;"")</f>
        <v>CHINA</v>
      </c>
      <c r="F79" s="148" t="str">
        <f ca="1">IF(ISERROR($V79),"",OFFSET('Smelter Look-up'!$E$4,$V79-4,0))</f>
        <v>CID003676</v>
      </c>
      <c r="G79" s="148" t="str">
        <f ca="1">IF(C79=$X$4,"Enter smelter details",IF(ISERROR($V79),"",OFFSET('Smelter Look-up'!$F$4,$V79-4,0)))</f>
        <v>RMI</v>
      </c>
      <c r="H79" s="204">
        <f ca="1">IF(ISERROR($V79),"",OFFSET('Smelter Look-up'!$G$4,$V79-4,0))</f>
        <v>0</v>
      </c>
      <c r="I79" s="205" t="str">
        <f ca="1">IF(ISERROR($V79),"",OFFSET('Smelter Look-up'!$H$4,$V79-4,0))</f>
        <v>Yichun City</v>
      </c>
      <c r="J79" s="205" t="str">
        <f ca="1">IF(ISERROR($V79),"",OFFSET('Smelter Look-up'!$I$4,$V79-4,0))</f>
        <v>Jiangxi Sheng</v>
      </c>
      <c r="K79" s="149"/>
      <c r="L79" s="149"/>
      <c r="M79" s="149"/>
      <c r="N79" s="149"/>
      <c r="O79" s="149"/>
      <c r="P79" s="207"/>
      <c r="Q79" s="150"/>
      <c r="R79" s="148" t="str">
        <f ca="1">IF(ISERROR($V79),"",OFFSET('Smelter Look-up'!$C$4,$V79-4,0)&amp;"")</f>
        <v>Jiangxi Ruida New Energy Technology Co., Ltd.</v>
      </c>
      <c r="S79" s="154" t="str">
        <f t="shared" ca="1" si="9"/>
        <v>CN</v>
      </c>
      <c r="T79" s="154" t="str">
        <f ca="1">IF(B79="","",IF(ISERROR(MATCH($J79,SorP!$B$1:$B$6261,0)),"",INDIRECT("'SorP'!$A$"&amp;MATCH($S79&amp;$J79,SorP!C:C,0))))</f>
        <v>CN-JX</v>
      </c>
      <c r="U79" s="167"/>
      <c r="V79" s="168">
        <f>IF(C79="",NA(),MATCH($B79&amp;$C79,'Smelter Look-up'!$J:$J,0))</f>
        <v>77</v>
      </c>
      <c r="X79" s="169">
        <f t="shared" ca="1" si="8"/>
        <v>0</v>
      </c>
      <c r="AB79" s="312" t="str">
        <f t="shared" si="10"/>
        <v>Cobalt</v>
      </c>
      <c r="AC79" s="169" t="str">
        <f t="shared" si="11"/>
        <v>Cobalt</v>
      </c>
      <c r="AD79" s="169" t="str">
        <f t="shared" si="12"/>
        <v>Jiangxi Ruida New Energy Technology Co., Ltd.</v>
      </c>
    </row>
    <row r="80" spans="1:30" s="169" customFormat="1" ht="102">
      <c r="A80" s="154" t="s">
        <v>18616</v>
      </c>
      <c r="B80" s="302" t="s">
        <v>40</v>
      </c>
      <c r="C80" s="151" t="s">
        <v>18615</v>
      </c>
      <c r="D80" s="148" t="s">
        <v>18615</v>
      </c>
      <c r="E80" s="148" t="str">
        <f ca="1">IF(ISERROR($V80),"",OFFSET('Smelter Look-up'!$D$4,$V80-4,0)&amp;"")</f>
        <v>TAIWAN, PROVINCE OF CHINA</v>
      </c>
      <c r="F80" s="148" t="str">
        <f ca="1">IF(ISERROR($V80),"",OFFSET('Smelter Look-up'!$E$4,$V80-4,0))</f>
        <v>CID005013</v>
      </c>
      <c r="G80" s="148" t="str">
        <f ca="1">IF(C80=$X$4,"Enter smelter details",IF(ISERROR($V80),"",OFFSET('Smelter Look-up'!$F$4,$V80-4,0)))</f>
        <v>RMI</v>
      </c>
      <c r="H80" s="204">
        <f ca="1">IF(ISERROR($V80),"",OFFSET('Smelter Look-up'!$G$4,$V80-4,0))</f>
        <v>0</v>
      </c>
      <c r="I80" s="205" t="str">
        <f ca="1">IF(ISERROR($V80),"",OFFSET('Smelter Look-up'!$H$4,$V80-4,0))</f>
        <v>Fangliao Township</v>
      </c>
      <c r="J80" s="205" t="str">
        <f ca="1">IF(ISERROR($V80),"",OFFSET('Smelter Look-up'!$I$4,$V80-4,0))</f>
        <v>Pingtung</v>
      </c>
      <c r="K80" s="149"/>
      <c r="L80" s="149"/>
      <c r="M80" s="149"/>
      <c r="N80" s="149"/>
      <c r="O80" s="149"/>
      <c r="P80" s="207"/>
      <c r="Q80" s="150"/>
      <c r="R80" s="148" t="str">
        <f ca="1">IF(ISERROR($V80),"",OFFSET('Smelter Look-up'!$C$4,$V80-4,0)&amp;"")</f>
        <v>Jing Yuan Tungsten Technology Co., Ltd.</v>
      </c>
      <c r="S80" s="154" t="str">
        <f t="shared" ca="1" si="9"/>
        <v>TW</v>
      </c>
      <c r="T80" s="154" t="str">
        <f ca="1">IF(B80="","",IF(ISERROR(MATCH($J80,SorP!$B$1:$B$6261,0)),"",INDIRECT("'SorP'!$A$"&amp;MATCH($S80&amp;$J80,SorP!C:C,0))))</f>
        <v>TW-PIF</v>
      </c>
      <c r="U80" s="167"/>
      <c r="V80" s="168">
        <f>IF(C80="",NA(),MATCH($B80&amp;$C80,'Smelter Look-up'!$J:$J,0))</f>
        <v>78</v>
      </c>
      <c r="X80" s="169">
        <f t="shared" ca="1" si="8"/>
        <v>0</v>
      </c>
      <c r="AB80" s="312" t="str">
        <f t="shared" si="10"/>
        <v>Cobalt</v>
      </c>
      <c r="AC80" s="169" t="str">
        <f t="shared" si="11"/>
        <v>Cobalt</v>
      </c>
      <c r="AD80" s="169" t="str">
        <f t="shared" si="12"/>
        <v>Jing Yuan Tungsten Technology Co., Ltd.</v>
      </c>
    </row>
    <row r="81" spans="1:30" s="169" customFormat="1" ht="51">
      <c r="A81" s="154" t="s">
        <v>167</v>
      </c>
      <c r="B81" s="302" t="s">
        <v>40</v>
      </c>
      <c r="C81" s="151" t="s">
        <v>166</v>
      </c>
      <c r="D81" s="148" t="s">
        <v>166</v>
      </c>
      <c r="E81" s="148" t="str">
        <f ca="1">IF(ISERROR($V81),"",OFFSET('Smelter Look-up'!$D$4,$V81-4,0)&amp;"")</f>
        <v>CHINA</v>
      </c>
      <c r="F81" s="148" t="str">
        <f ca="1">IF(ISERROR($V81),"",OFFSET('Smelter Look-up'!$E$4,$V81-4,0))</f>
        <v>CID003378</v>
      </c>
      <c r="G81" s="148" t="str">
        <f ca="1">IF(C81=$X$4,"Enter smelter details",IF(ISERROR($V81),"",OFFSET('Smelter Look-up'!$F$4,$V81-4,0)))</f>
        <v>RMI</v>
      </c>
      <c r="H81" s="204">
        <f ca="1">IF(ISERROR($V81),"",OFFSET('Smelter Look-up'!$G$4,$V81-4,0))</f>
        <v>0</v>
      </c>
      <c r="I81" s="205" t="str">
        <f ca="1">IF(ISERROR($V81),"",OFFSET('Smelter Look-up'!$H$4,$V81-4,0))</f>
        <v>Jingmen</v>
      </c>
      <c r="J81" s="205" t="str">
        <f ca="1">IF(ISERROR($V81),"",OFFSET('Smelter Look-up'!$I$4,$V81-4,0))</f>
        <v>Hubei Sheng</v>
      </c>
      <c r="K81" s="149"/>
      <c r="L81" s="149"/>
      <c r="M81" s="149"/>
      <c r="N81" s="149"/>
      <c r="O81" s="149"/>
      <c r="P81" s="207"/>
      <c r="Q81" s="150"/>
      <c r="R81" s="148" t="str">
        <f ca="1">IF(ISERROR($V81),"",OFFSET('Smelter Look-up'!$C$4,$V81-4,0)&amp;"")</f>
        <v>Jingmen GEM Co., Ltd.</v>
      </c>
      <c r="S81" s="154" t="str">
        <f t="shared" ca="1" si="9"/>
        <v>CN</v>
      </c>
      <c r="T81" s="154" t="str">
        <f ca="1">IF(B81="","",IF(ISERROR(MATCH($J81,SorP!$B$1:$B$6261,0)),"",INDIRECT("'SorP'!$A$"&amp;MATCH($S81&amp;$J81,SorP!C:C,0))))</f>
        <v>CN-HB</v>
      </c>
      <c r="U81" s="167"/>
      <c r="V81" s="168">
        <f>IF(C81="",NA(),MATCH($B81&amp;$C81,'Smelter Look-up'!$J:$J,0))</f>
        <v>79</v>
      </c>
      <c r="X81" s="169">
        <f t="shared" ca="1" si="8"/>
        <v>0</v>
      </c>
      <c r="AB81" s="312" t="str">
        <f t="shared" si="10"/>
        <v>Cobalt</v>
      </c>
      <c r="AC81" s="169" t="str">
        <f t="shared" si="11"/>
        <v>Cobalt</v>
      </c>
      <c r="AD81" s="169" t="str">
        <f t="shared" si="12"/>
        <v>Jingmen GEM Co., Ltd.</v>
      </c>
    </row>
    <row r="82" spans="1:30" s="169" customFormat="1" ht="140.25">
      <c r="A82" s="154" t="s">
        <v>172</v>
      </c>
      <c r="B82" s="302" t="s">
        <v>40</v>
      </c>
      <c r="C82" s="151" t="s">
        <v>170</v>
      </c>
      <c r="D82" s="148" t="s">
        <v>170</v>
      </c>
      <c r="E82" s="148" t="str">
        <f ca="1">IF(ISERROR($V82),"",OFFSET('Smelter Look-up'!$D$4,$V82-4,0)&amp;"")</f>
        <v>RUSSIAN FEDERATION</v>
      </c>
      <c r="F82" s="148" t="str">
        <f ca="1">IF(ISERROR($V82),"",OFFSET('Smelter Look-up'!$E$4,$V82-4,0))</f>
        <v>CID003233</v>
      </c>
      <c r="G82" s="148" t="str">
        <f ca="1">IF(C82=$X$4,"Enter smelter details",IF(ISERROR($V82),"",OFFSET('Smelter Look-up'!$F$4,$V82-4,0)))</f>
        <v>RMI</v>
      </c>
      <c r="H82" s="204">
        <f ca="1">IF(ISERROR($V82),"",OFFSET('Smelter Look-up'!$G$4,$V82-4,0))</f>
        <v>0</v>
      </c>
      <c r="I82" s="205" t="str">
        <f ca="1">IF(ISERROR($V82),"",OFFSET('Smelter Look-up'!$H$4,$V82-4,0))</f>
        <v>Monchegorsk</v>
      </c>
      <c r="J82" s="205" t="str">
        <f ca="1">IF(ISERROR($V82),"",OFFSET('Smelter Look-up'!$I$4,$V82-4,0))</f>
        <v>Murmanskaya oblast'</v>
      </c>
      <c r="K82" s="149"/>
      <c r="L82" s="149"/>
      <c r="M82" s="149"/>
      <c r="N82" s="149"/>
      <c r="O82" s="149"/>
      <c r="P82" s="207"/>
      <c r="Q82" s="150"/>
      <c r="R82" s="148" t="str">
        <f ca="1">IF(ISERROR($V82),"",OFFSET('Smelter Look-up'!$C$4,$V82-4,0)&amp;"")</f>
        <v>JSC Kolskaya Mining and Metallurgical Company (Kola MMC)</v>
      </c>
      <c r="S82" s="154" t="str">
        <f t="shared" ca="1" si="9"/>
        <v>RU</v>
      </c>
      <c r="T82" s="154" t="str">
        <f ca="1">IF(B82="","",IF(ISERROR(MATCH($J82,SorP!$B$1:$B$6261,0)),"",INDIRECT("'SorP'!$A$"&amp;MATCH($S82&amp;$J82,SorP!C:C,0))))</f>
        <v>RU-MUR</v>
      </c>
      <c r="U82" s="167"/>
      <c r="V82" s="168">
        <f>IF(C82="",NA(),MATCH($B82&amp;$C82,'Smelter Look-up'!$J:$J,0))</f>
        <v>80</v>
      </c>
      <c r="X82" s="169">
        <f t="shared" ca="1" si="8"/>
        <v>0</v>
      </c>
      <c r="AB82" s="312" t="str">
        <f t="shared" si="10"/>
        <v>Cobalt</v>
      </c>
      <c r="AC82" s="169" t="str">
        <f t="shared" si="11"/>
        <v>Cobalt</v>
      </c>
      <c r="AD82" s="169" t="str">
        <f t="shared" si="12"/>
        <v>JSC Kolskaya Mining and Metallurgical Company (Kola MMC)</v>
      </c>
    </row>
    <row r="83" spans="1:30" s="169" customFormat="1" ht="51">
      <c r="A83" s="154" t="s">
        <v>176</v>
      </c>
      <c r="B83" s="302" t="s">
        <v>40</v>
      </c>
      <c r="C83" s="151" t="s">
        <v>175</v>
      </c>
      <c r="D83" s="148" t="s">
        <v>175</v>
      </c>
      <c r="E83" s="148" t="str">
        <f ca="1">IF(ISERROR($V83),"",OFFSET('Smelter Look-up'!$D$4,$V83-4,0)&amp;"")</f>
        <v>CONGO, DEMOCRATIC REPUBLIC OF THE</v>
      </c>
      <c r="F83" s="148" t="str">
        <f ca="1">IF(ISERROR($V83),"",OFFSET('Smelter Look-up'!$E$4,$V83-4,0))</f>
        <v>CID003261</v>
      </c>
      <c r="G83" s="148" t="str">
        <f ca="1">IF(C83=$X$4,"Enter smelter details",IF(ISERROR($V83),"",OFFSET('Smelter Look-up'!$F$4,$V83-4,0)))</f>
        <v>RMI</v>
      </c>
      <c r="H83" s="204">
        <f ca="1">IF(ISERROR($V83),"",OFFSET('Smelter Look-up'!$G$4,$V83-4,0))</f>
        <v>0</v>
      </c>
      <c r="I83" s="205" t="str">
        <f ca="1">IF(ISERROR($V83),"",OFFSET('Smelter Look-up'!$H$4,$V83-4,0))</f>
        <v>Kolwezi</v>
      </c>
      <c r="J83" s="205" t="str">
        <f ca="1">IF(ISERROR($V83),"",OFFSET('Smelter Look-up'!$I$4,$V83-4,0))</f>
        <v>Lualaba</v>
      </c>
      <c r="K83" s="149"/>
      <c r="L83" s="149"/>
      <c r="M83" s="149"/>
      <c r="N83" s="149"/>
      <c r="O83" s="149"/>
      <c r="P83" s="207"/>
      <c r="Q83" s="150"/>
      <c r="R83" s="148" t="str">
        <f ca="1">IF(ISERROR($V83),"",OFFSET('Smelter Look-up'!$C$4,$V83-4,0)&amp;"")</f>
        <v>Kamoto Copper Company</v>
      </c>
      <c r="S83" s="154" t="str">
        <f t="shared" ca="1" si="9"/>
        <v>CD</v>
      </c>
      <c r="T83" s="154" t="str">
        <f ca="1">IF(B83="","",IF(ISERROR(MATCH($J83,SorP!$B$1:$B$6261,0)),"",INDIRECT("'SorP'!$A$"&amp;MATCH($S83&amp;$J83,SorP!C:C,0))))</f>
        <v>CD-LU</v>
      </c>
      <c r="U83" s="167"/>
      <c r="V83" s="168">
        <f>IF(C83="",NA(),MATCH($B83&amp;$C83,'Smelter Look-up'!$J:$J,0))</f>
        <v>81</v>
      </c>
      <c r="X83" s="169">
        <f t="shared" ca="1" si="8"/>
        <v>0</v>
      </c>
      <c r="AB83" s="312" t="str">
        <f t="shared" si="10"/>
        <v>Cobalt</v>
      </c>
      <c r="AC83" s="169" t="str">
        <f t="shared" si="11"/>
        <v>Cobalt</v>
      </c>
      <c r="AD83" s="169" t="str">
        <f t="shared" si="12"/>
        <v>Kamoto Copper Company</v>
      </c>
    </row>
    <row r="84" spans="1:30" s="169" customFormat="1" ht="63.75">
      <c r="A84" s="154" t="s">
        <v>11802</v>
      </c>
      <c r="B84" s="302" t="s">
        <v>40</v>
      </c>
      <c r="C84" s="151" t="s">
        <v>11803</v>
      </c>
      <c r="D84" s="148" t="s">
        <v>11803</v>
      </c>
      <c r="E84" s="148" t="str">
        <f ca="1">IF(ISERROR($V84),"",OFFSET('Smelter Look-up'!$D$4,$V84-4,0)&amp;"")</f>
        <v>CONGO, DEMOCRATIC REPUBLIC OF THE</v>
      </c>
      <c r="F84" s="148" t="str">
        <f ca="1">IF(ISERROR($V84),"",OFFSET('Smelter Look-up'!$E$4,$V84-4,0))</f>
        <v>CID003276</v>
      </c>
      <c r="G84" s="148" t="str">
        <f ca="1">IF(C84=$X$4,"Enter smelter details",IF(ISERROR($V84),"",OFFSET('Smelter Look-up'!$F$4,$V84-4,0)))</f>
        <v>RMI</v>
      </c>
      <c r="H84" s="204">
        <f ca="1">IF(ISERROR($V84),"",OFFSET('Smelter Look-up'!$G$4,$V84-4,0))</f>
        <v>0</v>
      </c>
      <c r="I84" s="205" t="str">
        <f ca="1">IF(ISERROR($V84),"",OFFSET('Smelter Look-up'!$H$4,$V84-4,0))</f>
        <v>Lubumbashi</v>
      </c>
      <c r="J84" s="205" t="str">
        <f ca="1">IF(ISERROR($V84),"",OFFSET('Smelter Look-up'!$I$4,$V84-4,0))</f>
        <v>Haut-Katanga</v>
      </c>
      <c r="K84" s="149"/>
      <c r="L84" s="149"/>
      <c r="M84" s="149"/>
      <c r="N84" s="149"/>
      <c r="O84" s="149"/>
      <c r="P84" s="207"/>
      <c r="Q84" s="150"/>
      <c r="R84" s="148" t="str">
        <f ca="1">IF(ISERROR($V84),"",OFFSET('Smelter Look-up'!$C$4,$V84-4,0)&amp;"")</f>
        <v>LA MINIERE DE KASOMBO SAS</v>
      </c>
      <c r="S84" s="154" t="str">
        <f t="shared" ca="1" si="9"/>
        <v>CD</v>
      </c>
      <c r="T84" s="154" t="str">
        <f ca="1">IF(B84="","",IF(ISERROR(MATCH($J84,SorP!$B$1:$B$6261,0)),"",INDIRECT("'SorP'!$A$"&amp;MATCH($S84&amp;$J84,SorP!C:C,0))))</f>
        <v>CD-HK</v>
      </c>
      <c r="U84" s="167"/>
      <c r="V84" s="168">
        <f>IF(C84="",NA(),MATCH($B84&amp;$C84,'Smelter Look-up'!$J:$J,0))</f>
        <v>92</v>
      </c>
      <c r="X84" s="169">
        <f t="shared" ca="1" si="8"/>
        <v>0</v>
      </c>
      <c r="AB84" s="312" t="str">
        <f t="shared" si="10"/>
        <v>Cobalt</v>
      </c>
      <c r="AC84" s="169" t="str">
        <f t="shared" si="11"/>
        <v>Cobalt</v>
      </c>
      <c r="AD84" s="169" t="str">
        <f t="shared" si="12"/>
        <v>LA MINIERE DE KASOMBO SAS</v>
      </c>
    </row>
    <row r="85" spans="1:30" s="169" customFormat="1" ht="51">
      <c r="A85" s="154" t="s">
        <v>18603</v>
      </c>
      <c r="B85" s="302" t="s">
        <v>40</v>
      </c>
      <c r="C85" s="151" t="s">
        <v>18602</v>
      </c>
      <c r="D85" s="148" t="s">
        <v>18602</v>
      </c>
      <c r="E85" s="148" t="str">
        <f ca="1">IF(ISERROR($V85),"",OFFSET('Smelter Look-up'!$D$4,$V85-4,0)&amp;"")</f>
        <v>CONGO, DEMOCRATIC REPUBLIC OF THE</v>
      </c>
      <c r="F85" s="148" t="str">
        <f ca="1">IF(ISERROR($V85),"",OFFSET('Smelter Look-up'!$E$4,$V85-4,0))</f>
        <v>CID004811</v>
      </c>
      <c r="G85" s="148" t="str">
        <f ca="1">IF(C85=$X$4,"Enter smelter details",IF(ISERROR($V85),"",OFFSET('Smelter Look-up'!$F$4,$V85-4,0)))</f>
        <v>RMI</v>
      </c>
      <c r="H85" s="204">
        <f ca="1">IF(ISERROR($V85),"",OFFSET('Smelter Look-up'!$G$4,$V85-4,0))</f>
        <v>0</v>
      </c>
      <c r="I85" s="205" t="str">
        <f ca="1">IF(ISERROR($V85),"",OFFSET('Smelter Look-up'!$H$4,$V85-4,0))</f>
        <v>Chefferie de Bayeke, Territoire de Lubudi</v>
      </c>
      <c r="J85" s="205" t="str">
        <f ca="1">IF(ISERROR($V85),"",OFFSET('Smelter Look-up'!$I$4,$V85-4,0))</f>
        <v>Lualaba</v>
      </c>
      <c r="K85" s="149"/>
      <c r="L85" s="149"/>
      <c r="M85" s="149"/>
      <c r="N85" s="149"/>
      <c r="O85" s="149"/>
      <c r="P85" s="207"/>
      <c r="Q85" s="150"/>
      <c r="R85" s="148" t="str">
        <f ca="1">IF(ISERROR($V85),"",OFFSET('Smelter Look-up'!$C$4,$V85-4,0)&amp;"")</f>
        <v>CMOC Kisanfu Mining SARL</v>
      </c>
      <c r="S85" s="154" t="str">
        <f t="shared" ca="1" si="9"/>
        <v>CD</v>
      </c>
      <c r="T85" s="154" t="str">
        <f ca="1">IF(B85="","",IF(ISERROR(MATCH($J85,SorP!$B$1:$B$6261,0)),"",INDIRECT("'SorP'!$A$"&amp;MATCH($S85&amp;$J85,SorP!C:C,0))))</f>
        <v>CD-LU</v>
      </c>
      <c r="U85" s="167"/>
      <c r="V85" s="168">
        <f>IF(C85="",NA(),MATCH($B85&amp;$C85,'Smelter Look-up'!$J:$J,0))</f>
        <v>13</v>
      </c>
      <c r="X85" s="169">
        <f t="shared" ca="1" si="8"/>
        <v>0</v>
      </c>
      <c r="AB85" s="312" t="str">
        <f t="shared" si="10"/>
        <v>Cobalt</v>
      </c>
      <c r="AC85" s="169" t="str">
        <f t="shared" si="11"/>
        <v>Cobalt</v>
      </c>
      <c r="AD85" s="169" t="str">
        <f t="shared" si="12"/>
        <v>CMOC Kisanfu Mining SARL</v>
      </c>
    </row>
    <row r="86" spans="1:30" s="169" customFormat="1" ht="38.25">
      <c r="A86" s="154" t="s">
        <v>11866</v>
      </c>
      <c r="B86" s="302" t="s">
        <v>40</v>
      </c>
      <c r="C86" s="151" t="s">
        <v>11865</v>
      </c>
      <c r="D86" s="148" t="s">
        <v>11865</v>
      </c>
      <c r="E86" s="148" t="str">
        <f ca="1">IF(ISERROR($V86),"",OFFSET('Smelter Look-up'!$D$4,$V86-4,0)&amp;"")</f>
        <v>CONGO, DEMOCRATIC REPUBLIC OF THE</v>
      </c>
      <c r="F86" s="148" t="str">
        <f ca="1">IF(ISERROR($V86),"",OFFSET('Smelter Look-up'!$E$4,$V86-4,0))</f>
        <v>CID003587</v>
      </c>
      <c r="G86" s="148" t="str">
        <f ca="1">IF(C86=$X$4,"Enter smelter details",IF(ISERROR($V86),"",OFFSET('Smelter Look-up'!$F$4,$V86-4,0)))</f>
        <v>RMI</v>
      </c>
      <c r="H86" s="204">
        <f ca="1">IF(ISERROR($V86),"",OFFSET('Smelter Look-up'!$G$4,$V86-4,0))</f>
        <v>0</v>
      </c>
      <c r="I86" s="205" t="str">
        <f ca="1">IF(ISERROR($V86),"",OFFSET('Smelter Look-up'!$H$4,$V86-4,0))</f>
        <v>Kolwezi</v>
      </c>
      <c r="J86" s="205" t="str">
        <f ca="1">IF(ISERROR($V86),"",OFFSET('Smelter Look-up'!$I$4,$V86-4,0))</f>
        <v>Lualaba</v>
      </c>
      <c r="K86" s="149"/>
      <c r="L86" s="149"/>
      <c r="M86" s="149"/>
      <c r="N86" s="149"/>
      <c r="O86" s="149"/>
      <c r="P86" s="207"/>
      <c r="Q86" s="150"/>
      <c r="R86" s="148" t="str">
        <f ca="1">IF(ISERROR($V86),"",OFFSET('Smelter Look-up'!$C$4,$V86-4,0)&amp;"")</f>
        <v>Kisanfu Mining (Kimin)</v>
      </c>
      <c r="S86" s="154" t="str">
        <f t="shared" ca="1" si="9"/>
        <v>CD</v>
      </c>
      <c r="T86" s="154" t="str">
        <f ca="1">IF(B86="","",IF(ISERROR(MATCH($J86,SorP!$B$1:$B$6261,0)),"",INDIRECT("'SorP'!$A$"&amp;MATCH($S86&amp;$J86,SorP!C:C,0))))</f>
        <v>CD-LU</v>
      </c>
      <c r="U86" s="167"/>
      <c r="V86" s="168">
        <f>IF(C86="",NA(),MATCH($B86&amp;$C86,'Smelter Look-up'!$J:$J,0))</f>
        <v>86</v>
      </c>
      <c r="X86" s="169">
        <f t="shared" ca="1" si="8"/>
        <v>0</v>
      </c>
      <c r="AB86" s="312" t="str">
        <f t="shared" si="10"/>
        <v>Cobalt</v>
      </c>
      <c r="AC86" s="169" t="str">
        <f t="shared" si="11"/>
        <v>Cobalt</v>
      </c>
      <c r="AD86" s="169" t="str">
        <f t="shared" si="12"/>
        <v>Kisanfu Mining (Kimin)</v>
      </c>
    </row>
    <row r="87" spans="1:30" s="169" customFormat="1" ht="38.25">
      <c r="A87" s="154" t="s">
        <v>18618</v>
      </c>
      <c r="B87" s="302" t="s">
        <v>40</v>
      </c>
      <c r="C87" s="151" t="s">
        <v>18172</v>
      </c>
      <c r="D87" s="148" t="s">
        <v>18172</v>
      </c>
      <c r="E87" s="148" t="str">
        <f ca="1">IF(ISERROR($V87),"",OFFSET('Smelter Look-up'!$D$4,$V87-4,0)&amp;"")</f>
        <v>CONGO, DEMOCRATIC REPUBLIC OF THE</v>
      </c>
      <c r="F87" s="148" t="str">
        <f ca="1">IF(ISERROR($V87),"",OFFSET('Smelter Look-up'!$E$4,$V87-4,0))</f>
        <v>CID005060</v>
      </c>
      <c r="G87" s="148" t="str">
        <f ca="1">IF(C87=$X$4,"Enter smelter details",IF(ISERROR($V87),"",OFFSET('Smelter Look-up'!$F$4,$V87-4,0)))</f>
        <v>RMI</v>
      </c>
      <c r="H87" s="204">
        <f ca="1">IF(ISERROR($V87),"",OFFSET('Smelter Look-up'!$G$4,$V87-4,0))</f>
        <v>0</v>
      </c>
      <c r="I87" s="205" t="str">
        <f ca="1">IF(ISERROR($V87),"",OFFSET('Smelter Look-up'!$H$4,$V87-4,0))</f>
        <v>Lubumbashi</v>
      </c>
      <c r="J87" s="205" t="str">
        <f ca="1">IF(ISERROR($V87),"",OFFSET('Smelter Look-up'!$I$4,$V87-4,0))</f>
        <v>Haut-Katanga</v>
      </c>
      <c r="K87" s="149"/>
      <c r="L87" s="149"/>
      <c r="M87" s="149"/>
      <c r="N87" s="149"/>
      <c r="O87" s="149"/>
      <c r="P87" s="207"/>
      <c r="Q87" s="150"/>
      <c r="R87" s="148" t="str">
        <f ca="1">IF(ISERROR($V87),"",OFFSET('Smelter Look-up'!$C$4,$V87-4,0)&amp;"")</f>
        <v>MMG Kinsevere SARL</v>
      </c>
      <c r="S87" s="154" t="str">
        <f t="shared" ca="1" si="9"/>
        <v>CD</v>
      </c>
      <c r="T87" s="154" t="str">
        <f ca="1">IF(B87="","",IF(ISERROR(MATCH($J87,SorP!$B$1:$B$6261,0)),"",INDIRECT("'SorP'!$A$"&amp;MATCH($S87&amp;$J87,SorP!C:C,0))))</f>
        <v>CD-HK</v>
      </c>
      <c r="U87" s="167"/>
      <c r="V87" s="168">
        <f>IF(C87="",NA(),MATCH($B87&amp;$C87,'Smelter Look-up'!$J:$J,0))</f>
        <v>112</v>
      </c>
      <c r="X87" s="169">
        <f t="shared" ca="1" si="8"/>
        <v>0</v>
      </c>
      <c r="AB87" s="312" t="str">
        <f t="shared" si="10"/>
        <v>Cobalt</v>
      </c>
      <c r="AC87" s="169" t="str">
        <f t="shared" si="11"/>
        <v>Cobalt</v>
      </c>
      <c r="AD87" s="169" t="str">
        <f t="shared" si="12"/>
        <v>MMG Kinsevere SARL</v>
      </c>
    </row>
    <row r="88" spans="1:30" s="169" customFormat="1" ht="38.25">
      <c r="A88" s="154" t="s">
        <v>11866</v>
      </c>
      <c r="B88" s="302" t="s">
        <v>40</v>
      </c>
      <c r="C88" s="151" t="s">
        <v>11865</v>
      </c>
      <c r="D88" s="148" t="s">
        <v>11865</v>
      </c>
      <c r="E88" s="148" t="str">
        <f ca="1">IF(ISERROR($V88),"",OFFSET('Smelter Look-up'!$D$4,$V88-4,0)&amp;"")</f>
        <v>CONGO, DEMOCRATIC REPUBLIC OF THE</v>
      </c>
      <c r="F88" s="148" t="str">
        <f ca="1">IF(ISERROR($V88),"",OFFSET('Smelter Look-up'!$E$4,$V88-4,0))</f>
        <v>CID003587</v>
      </c>
      <c r="G88" s="148" t="str">
        <f ca="1">IF(C88=$X$4,"Enter smelter details",IF(ISERROR($V88),"",OFFSET('Smelter Look-up'!$F$4,$V88-4,0)))</f>
        <v>RMI</v>
      </c>
      <c r="H88" s="204">
        <f ca="1">IF(ISERROR($V88),"",OFFSET('Smelter Look-up'!$G$4,$V88-4,0))</f>
        <v>0</v>
      </c>
      <c r="I88" s="205" t="str">
        <f ca="1">IF(ISERROR($V88),"",OFFSET('Smelter Look-up'!$H$4,$V88-4,0))</f>
        <v>Kolwezi</v>
      </c>
      <c r="J88" s="205" t="str">
        <f ca="1">IF(ISERROR($V88),"",OFFSET('Smelter Look-up'!$I$4,$V88-4,0))</f>
        <v>Lualaba</v>
      </c>
      <c r="K88" s="149"/>
      <c r="L88" s="149"/>
      <c r="M88" s="149"/>
      <c r="N88" s="149"/>
      <c r="O88" s="149"/>
      <c r="P88" s="207"/>
      <c r="Q88" s="150"/>
      <c r="R88" s="148" t="str">
        <f ca="1">IF(ISERROR($V88),"",OFFSET('Smelter Look-up'!$C$4,$V88-4,0)&amp;"")</f>
        <v>Kisanfu Mining (Kimin)</v>
      </c>
      <c r="S88" s="154" t="str">
        <f t="shared" ca="1" si="9"/>
        <v>CD</v>
      </c>
      <c r="T88" s="154" t="str">
        <f ca="1">IF(B88="","",IF(ISERROR(MATCH($J88,SorP!$B$1:$B$6261,0)),"",INDIRECT("'SorP'!$A$"&amp;MATCH($S88&amp;$J88,SorP!C:C,0))))</f>
        <v>CD-LU</v>
      </c>
      <c r="U88" s="167"/>
      <c r="V88" s="168">
        <f>IF(C88="",NA(),MATCH($B88&amp;$C88,'Smelter Look-up'!$J:$J,0))</f>
        <v>86</v>
      </c>
      <c r="X88" s="169">
        <f t="shared" ca="1" si="8"/>
        <v>0</v>
      </c>
      <c r="AB88" s="312" t="str">
        <f t="shared" si="10"/>
        <v>Cobalt</v>
      </c>
      <c r="AC88" s="169" t="str">
        <f t="shared" si="11"/>
        <v>Cobalt</v>
      </c>
      <c r="AD88" s="169" t="str">
        <f t="shared" si="12"/>
        <v>Kisanfu Mining (Kimin)</v>
      </c>
    </row>
    <row r="89" spans="1:30" s="169" customFormat="1" ht="38.25">
      <c r="A89" s="154" t="s">
        <v>11866</v>
      </c>
      <c r="B89" s="302" t="s">
        <v>40</v>
      </c>
      <c r="C89" s="151" t="s">
        <v>11865</v>
      </c>
      <c r="D89" s="148" t="s">
        <v>11865</v>
      </c>
      <c r="E89" s="148" t="str">
        <f ca="1">IF(ISERROR($V89),"",OFFSET('Smelter Look-up'!$D$4,$V89-4,0)&amp;"")</f>
        <v>CONGO, DEMOCRATIC REPUBLIC OF THE</v>
      </c>
      <c r="F89" s="148" t="str">
        <f ca="1">IF(ISERROR($V89),"",OFFSET('Smelter Look-up'!$E$4,$V89-4,0))</f>
        <v>CID003587</v>
      </c>
      <c r="G89" s="148" t="str">
        <f ca="1">IF(C89=$X$4,"Enter smelter details",IF(ISERROR($V89),"",OFFSET('Smelter Look-up'!$F$4,$V89-4,0)))</f>
        <v>RMI</v>
      </c>
      <c r="H89" s="204">
        <f ca="1">IF(ISERROR($V89),"",OFFSET('Smelter Look-up'!$G$4,$V89-4,0))</f>
        <v>0</v>
      </c>
      <c r="I89" s="205" t="str">
        <f ca="1">IF(ISERROR($V89),"",OFFSET('Smelter Look-up'!$H$4,$V89-4,0))</f>
        <v>Kolwezi</v>
      </c>
      <c r="J89" s="205" t="str">
        <f ca="1">IF(ISERROR($V89),"",OFFSET('Smelter Look-up'!$I$4,$V89-4,0))</f>
        <v>Lualaba</v>
      </c>
      <c r="K89" s="149"/>
      <c r="L89" s="149"/>
      <c r="M89" s="149"/>
      <c r="N89" s="149"/>
      <c r="O89" s="149"/>
      <c r="P89" s="207"/>
      <c r="Q89" s="150"/>
      <c r="R89" s="148" t="str">
        <f ca="1">IF(ISERROR($V89),"",OFFSET('Smelter Look-up'!$C$4,$V89-4,0)&amp;"")</f>
        <v>Kisanfu Mining (Kimin)</v>
      </c>
      <c r="S89" s="154" t="str">
        <f t="shared" ca="1" si="9"/>
        <v>CD</v>
      </c>
      <c r="T89" s="154" t="str">
        <f ca="1">IF(B89="","",IF(ISERROR(MATCH($J89,SorP!$B$1:$B$6261,0)),"",INDIRECT("'SorP'!$A$"&amp;MATCH($S89&amp;$J89,SorP!C:C,0))))</f>
        <v>CD-LU</v>
      </c>
      <c r="U89" s="167"/>
      <c r="V89" s="168">
        <f>IF(C89="",NA(),MATCH($B89&amp;$C89,'Smelter Look-up'!$J:$J,0))</f>
        <v>86</v>
      </c>
      <c r="X89" s="169">
        <f t="shared" ca="1" si="8"/>
        <v>0</v>
      </c>
      <c r="AB89" s="312" t="str">
        <f t="shared" si="10"/>
        <v>Cobalt</v>
      </c>
      <c r="AC89" s="169" t="str">
        <f t="shared" si="11"/>
        <v>Cobalt</v>
      </c>
      <c r="AD89" s="169" t="str">
        <f t="shared" si="12"/>
        <v>Kisanfu Mining (Kimin)</v>
      </c>
    </row>
    <row r="90" spans="1:30" s="169" customFormat="1" ht="140.25">
      <c r="A90" s="154" t="s">
        <v>172</v>
      </c>
      <c r="B90" s="302" t="s">
        <v>40</v>
      </c>
      <c r="C90" s="151" t="s">
        <v>170</v>
      </c>
      <c r="D90" s="148" t="s">
        <v>170</v>
      </c>
      <c r="E90" s="148" t="str">
        <f ca="1">IF(ISERROR($V90),"",OFFSET('Smelter Look-up'!$D$4,$V90-4,0)&amp;"")</f>
        <v>RUSSIAN FEDERATION</v>
      </c>
      <c r="F90" s="148" t="str">
        <f ca="1">IF(ISERROR($V90),"",OFFSET('Smelter Look-up'!$E$4,$V90-4,0))</f>
        <v>CID003233</v>
      </c>
      <c r="G90" s="148" t="str">
        <f ca="1">IF(C90=$X$4,"Enter smelter details",IF(ISERROR($V90),"",OFFSET('Smelter Look-up'!$F$4,$V90-4,0)))</f>
        <v>RMI</v>
      </c>
      <c r="H90" s="204">
        <f ca="1">IF(ISERROR($V90),"",OFFSET('Smelter Look-up'!$G$4,$V90-4,0))</f>
        <v>0</v>
      </c>
      <c r="I90" s="205" t="str">
        <f ca="1">IF(ISERROR($V90),"",OFFSET('Smelter Look-up'!$H$4,$V90-4,0))</f>
        <v>Monchegorsk</v>
      </c>
      <c r="J90" s="205" t="str">
        <f ca="1">IF(ISERROR($V90),"",OFFSET('Smelter Look-up'!$I$4,$V90-4,0))</f>
        <v>Murmanskaya oblast'</v>
      </c>
      <c r="K90" s="149"/>
      <c r="L90" s="149"/>
      <c r="M90" s="149"/>
      <c r="N90" s="149"/>
      <c r="O90" s="149"/>
      <c r="P90" s="207"/>
      <c r="Q90" s="150"/>
      <c r="R90" s="148" t="str">
        <f ca="1">IF(ISERROR($V90),"",OFFSET('Smelter Look-up'!$C$4,$V90-4,0)&amp;"")</f>
        <v>JSC Kolskaya Mining and Metallurgical Company (Kola MMC)</v>
      </c>
      <c r="S90" s="154" t="str">
        <f t="shared" ca="1" si="9"/>
        <v>RU</v>
      </c>
      <c r="T90" s="154" t="str">
        <f ca="1">IF(B90="","",IF(ISERROR(MATCH($J90,SorP!$B$1:$B$6261,0)),"",INDIRECT("'SorP'!$A$"&amp;MATCH($S90&amp;$J90,SorP!C:C,0))))</f>
        <v>RU-MUR</v>
      </c>
      <c r="U90" s="167"/>
      <c r="V90" s="168">
        <f>IF(C90="",NA(),MATCH($B90&amp;$C90,'Smelter Look-up'!$J:$J,0))</f>
        <v>80</v>
      </c>
      <c r="X90" s="169">
        <f t="shared" ca="1" si="8"/>
        <v>0</v>
      </c>
      <c r="AB90" s="312" t="str">
        <f t="shared" si="10"/>
        <v>Cobalt</v>
      </c>
      <c r="AC90" s="169" t="str">
        <f t="shared" si="11"/>
        <v>Cobalt</v>
      </c>
      <c r="AD90" s="169" t="str">
        <f t="shared" si="12"/>
        <v>JSC Kolskaya Mining and Metallurgical Company (Kola MMC)</v>
      </c>
    </row>
    <row r="91" spans="1:30" s="169" customFormat="1" ht="153">
      <c r="A91" s="154" t="s">
        <v>181</v>
      </c>
      <c r="B91" s="302" t="s">
        <v>40</v>
      </c>
      <c r="C91" s="151" t="s">
        <v>11867</v>
      </c>
      <c r="D91" s="148" t="s">
        <v>11867</v>
      </c>
      <c r="E91" s="148" t="str">
        <f ca="1">IF(ISERROR($V91),"",OFFSET('Smelter Look-up'!$D$4,$V91-4,0)&amp;"")</f>
        <v>CONGO, DEMOCRATIC REPUBLIC OF THE</v>
      </c>
      <c r="F91" s="148" t="str">
        <f ca="1">IF(ISERROR($V91),"",OFFSET('Smelter Look-up'!$E$4,$V91-4,0))</f>
        <v>CID003275</v>
      </c>
      <c r="G91" s="148" t="str">
        <f ca="1">IF(C91=$X$4,"Enter smelter details",IF(ISERROR($V91),"",OFFSET('Smelter Look-up'!$F$4,$V91-4,0)))</f>
        <v>RMI</v>
      </c>
      <c r="H91" s="204">
        <f ca="1">IF(ISERROR($V91),"",OFFSET('Smelter Look-up'!$G$4,$V91-4,0))</f>
        <v>0</v>
      </c>
      <c r="I91" s="205" t="str">
        <f ca="1">IF(ISERROR($V91),"",OFFSET('Smelter Look-up'!$H$4,$V91-4,0))</f>
        <v>Lubumbashi</v>
      </c>
      <c r="J91" s="205" t="str">
        <f ca="1">IF(ISERROR($V91),"",OFFSET('Smelter Look-up'!$I$4,$V91-4,0))</f>
        <v>Haut-Katanga</v>
      </c>
      <c r="K91" s="149"/>
      <c r="L91" s="149"/>
      <c r="M91" s="149"/>
      <c r="N91" s="149"/>
      <c r="O91" s="149"/>
      <c r="P91" s="207"/>
      <c r="Q91" s="150"/>
      <c r="R91" s="148" t="str">
        <f ca="1">IF(ISERROR($V91),"",OFFSET('Smelter Look-up'!$C$4,$V91-4,0)&amp;"")</f>
        <v>La Compagnie de Traitement des Rejets de Kingamyambo S.A. (Metalkol S.A.)</v>
      </c>
      <c r="S91" s="154" t="str">
        <f t="shared" ca="1" si="9"/>
        <v>CD</v>
      </c>
      <c r="T91" s="154" t="str">
        <f ca="1">IF(B91="","",IF(ISERROR(MATCH($J91,SorP!$B$1:$B$6261,0)),"",INDIRECT("'SorP'!$A$"&amp;MATCH($S91&amp;$J91,SorP!C:C,0))))</f>
        <v>CD-HK</v>
      </c>
      <c r="U91" s="167"/>
      <c r="V91" s="168">
        <f>IF(C91="",NA(),MATCH($B91&amp;$C91,'Smelter Look-up'!$J:$J,0))</f>
        <v>89</v>
      </c>
      <c r="X91" s="169">
        <f t="shared" ca="1" si="8"/>
        <v>0</v>
      </c>
      <c r="AB91" s="312" t="str">
        <f t="shared" si="10"/>
        <v>Cobalt</v>
      </c>
      <c r="AC91" s="169" t="str">
        <f t="shared" si="11"/>
        <v>Cobalt</v>
      </c>
      <c r="AD91" s="169" t="str">
        <f t="shared" si="12"/>
        <v>La Compagnie de Traitement des Rejets de Kingamyambo S.A. (Metalkol S.A.)</v>
      </c>
    </row>
    <row r="92" spans="1:30" s="169" customFormat="1" ht="153">
      <c r="A92" s="154" t="s">
        <v>181</v>
      </c>
      <c r="B92" s="302" t="s">
        <v>40</v>
      </c>
      <c r="C92" s="151" t="s">
        <v>11867</v>
      </c>
      <c r="D92" s="148" t="s">
        <v>11867</v>
      </c>
      <c r="E92" s="148" t="str">
        <f ca="1">IF(ISERROR($V92),"",OFFSET('Smelter Look-up'!$D$4,$V92-4,0)&amp;"")</f>
        <v>CONGO, DEMOCRATIC REPUBLIC OF THE</v>
      </c>
      <c r="F92" s="148" t="str">
        <f ca="1">IF(ISERROR($V92),"",OFFSET('Smelter Look-up'!$E$4,$V92-4,0))</f>
        <v>CID003275</v>
      </c>
      <c r="G92" s="148" t="str">
        <f ca="1">IF(C92=$X$4,"Enter smelter details",IF(ISERROR($V92),"",OFFSET('Smelter Look-up'!$F$4,$V92-4,0)))</f>
        <v>RMI</v>
      </c>
      <c r="H92" s="204">
        <f ca="1">IF(ISERROR($V92),"",OFFSET('Smelter Look-up'!$G$4,$V92-4,0))</f>
        <v>0</v>
      </c>
      <c r="I92" s="205" t="str">
        <f ca="1">IF(ISERROR($V92),"",OFFSET('Smelter Look-up'!$H$4,$V92-4,0))</f>
        <v>Lubumbashi</v>
      </c>
      <c r="J92" s="205" t="str">
        <f ca="1">IF(ISERROR($V92),"",OFFSET('Smelter Look-up'!$I$4,$V92-4,0))</f>
        <v>Haut-Katanga</v>
      </c>
      <c r="K92" s="149"/>
      <c r="L92" s="149"/>
      <c r="M92" s="149"/>
      <c r="N92" s="149"/>
      <c r="O92" s="149"/>
      <c r="P92" s="207"/>
      <c r="Q92" s="150"/>
      <c r="R92" s="148" t="str">
        <f ca="1">IF(ISERROR($V92),"",OFFSET('Smelter Look-up'!$C$4,$V92-4,0)&amp;"")</f>
        <v>La Compagnie de Traitement des Rejets de Kingamyambo S.A. (Metalkol S.A.)</v>
      </c>
      <c r="S92" s="154" t="str">
        <f t="shared" ca="1" si="9"/>
        <v>CD</v>
      </c>
      <c r="T92" s="154" t="str">
        <f ca="1">IF(B92="","",IF(ISERROR(MATCH($J92,SorP!$B$1:$B$6261,0)),"",INDIRECT("'SorP'!$A$"&amp;MATCH($S92&amp;$J92,SorP!C:C,0))))</f>
        <v>CD-HK</v>
      </c>
      <c r="U92" s="167"/>
      <c r="V92" s="168">
        <f>IF(C92="",NA(),MATCH($B92&amp;$C92,'Smelter Look-up'!$J:$J,0))</f>
        <v>89</v>
      </c>
      <c r="X92" s="169">
        <f t="shared" ca="1" si="8"/>
        <v>0</v>
      </c>
      <c r="AB92" s="312" t="str">
        <f t="shared" si="10"/>
        <v>Cobalt</v>
      </c>
      <c r="AC92" s="169" t="str">
        <f t="shared" si="11"/>
        <v>Cobalt</v>
      </c>
      <c r="AD92" s="169" t="str">
        <f t="shared" si="12"/>
        <v>La Compagnie de Traitement des Rejets de Kingamyambo S.A. (Metalkol S.A.)</v>
      </c>
    </row>
    <row r="93" spans="1:30" s="169" customFormat="1" ht="63.75">
      <c r="A93" s="154" t="s">
        <v>11802</v>
      </c>
      <c r="B93" s="302" t="s">
        <v>40</v>
      </c>
      <c r="C93" s="151" t="s">
        <v>11803</v>
      </c>
      <c r="D93" s="148" t="s">
        <v>11803</v>
      </c>
      <c r="E93" s="148" t="str">
        <f ca="1">IF(ISERROR($V93),"",OFFSET('Smelter Look-up'!$D$4,$V93-4,0)&amp;"")</f>
        <v>CONGO, DEMOCRATIC REPUBLIC OF THE</v>
      </c>
      <c r="F93" s="148" t="str">
        <f ca="1">IF(ISERROR($V93),"",OFFSET('Smelter Look-up'!$E$4,$V93-4,0))</f>
        <v>CID003276</v>
      </c>
      <c r="G93" s="148" t="str">
        <f ca="1">IF(C93=$X$4,"Enter smelter details",IF(ISERROR($V93),"",OFFSET('Smelter Look-up'!$F$4,$V93-4,0)))</f>
        <v>RMI</v>
      </c>
      <c r="H93" s="204">
        <f ca="1">IF(ISERROR($V93),"",OFFSET('Smelter Look-up'!$G$4,$V93-4,0))</f>
        <v>0</v>
      </c>
      <c r="I93" s="205" t="str">
        <f ca="1">IF(ISERROR($V93),"",OFFSET('Smelter Look-up'!$H$4,$V93-4,0))</f>
        <v>Lubumbashi</v>
      </c>
      <c r="J93" s="205" t="str">
        <f ca="1">IF(ISERROR($V93),"",OFFSET('Smelter Look-up'!$I$4,$V93-4,0))</f>
        <v>Haut-Katanga</v>
      </c>
      <c r="K93" s="149"/>
      <c r="L93" s="149"/>
      <c r="M93" s="149"/>
      <c r="N93" s="149"/>
      <c r="O93" s="149"/>
      <c r="P93" s="207"/>
      <c r="Q93" s="150"/>
      <c r="R93" s="148" t="str">
        <f ca="1">IF(ISERROR($V93),"",OFFSET('Smelter Look-up'!$C$4,$V93-4,0)&amp;"")</f>
        <v>LA MINIERE DE KASOMBO SAS</v>
      </c>
      <c r="S93" s="154" t="str">
        <f t="shared" ca="1" si="9"/>
        <v>CD</v>
      </c>
      <c r="T93" s="154" t="str">
        <f ca="1">IF(B93="","",IF(ISERROR(MATCH($J93,SorP!$B$1:$B$6261,0)),"",INDIRECT("'SorP'!$A$"&amp;MATCH($S93&amp;$J93,SorP!C:C,0))))</f>
        <v>CD-HK</v>
      </c>
      <c r="U93" s="167"/>
      <c r="V93" s="168">
        <f>IF(C93="",NA(),MATCH($B93&amp;$C93,'Smelter Look-up'!$J:$J,0))</f>
        <v>92</v>
      </c>
      <c r="X93" s="169">
        <f t="shared" ca="1" si="8"/>
        <v>0</v>
      </c>
      <c r="AB93" s="312" t="str">
        <f t="shared" si="10"/>
        <v>Cobalt</v>
      </c>
      <c r="AC93" s="169" t="str">
        <f t="shared" si="11"/>
        <v>Cobalt</v>
      </c>
      <c r="AD93" s="169" t="str">
        <f t="shared" si="12"/>
        <v>LA MINIERE DE KASOMBO SAS</v>
      </c>
    </row>
    <row r="94" spans="1:30" s="169" customFormat="1" ht="63.75">
      <c r="A94" s="154" t="s">
        <v>11802</v>
      </c>
      <c r="B94" s="302" t="s">
        <v>40</v>
      </c>
      <c r="C94" s="151" t="s">
        <v>11803</v>
      </c>
      <c r="D94" s="148" t="s">
        <v>11803</v>
      </c>
      <c r="E94" s="148" t="str">
        <f ca="1">IF(ISERROR($V94),"",OFFSET('Smelter Look-up'!$D$4,$V94-4,0)&amp;"")</f>
        <v>CONGO, DEMOCRATIC REPUBLIC OF THE</v>
      </c>
      <c r="F94" s="148" t="str">
        <f ca="1">IF(ISERROR($V94),"",OFFSET('Smelter Look-up'!$E$4,$V94-4,0))</f>
        <v>CID003276</v>
      </c>
      <c r="G94" s="148" t="str">
        <f ca="1">IF(C94=$X$4,"Enter smelter details",IF(ISERROR($V94),"",OFFSET('Smelter Look-up'!$F$4,$V94-4,0)))</f>
        <v>RMI</v>
      </c>
      <c r="H94" s="204">
        <f ca="1">IF(ISERROR($V94),"",OFFSET('Smelter Look-up'!$G$4,$V94-4,0))</f>
        <v>0</v>
      </c>
      <c r="I94" s="205" t="str">
        <f ca="1">IF(ISERROR($V94),"",OFFSET('Smelter Look-up'!$H$4,$V94-4,0))</f>
        <v>Lubumbashi</v>
      </c>
      <c r="J94" s="205" t="str">
        <f ca="1">IF(ISERROR($V94),"",OFFSET('Smelter Look-up'!$I$4,$V94-4,0))</f>
        <v>Haut-Katanga</v>
      </c>
      <c r="K94" s="149"/>
      <c r="L94" s="149"/>
      <c r="M94" s="149"/>
      <c r="N94" s="149"/>
      <c r="O94" s="149"/>
      <c r="P94" s="207"/>
      <c r="Q94" s="150"/>
      <c r="R94" s="148" t="str">
        <f ca="1">IF(ISERROR($V94),"",OFFSET('Smelter Look-up'!$C$4,$V94-4,0)&amp;"")</f>
        <v>LA MINIERE DE KASOMBO SAS</v>
      </c>
      <c r="S94" s="154" t="str">
        <f t="shared" ca="1" si="9"/>
        <v>CD</v>
      </c>
      <c r="T94" s="154" t="str">
        <f ca="1">IF(B94="","",IF(ISERROR(MATCH($J94,SorP!$B$1:$B$6261,0)),"",INDIRECT("'SorP'!$A$"&amp;MATCH($S94&amp;$J94,SorP!C:C,0))))</f>
        <v>CD-HK</v>
      </c>
      <c r="U94" s="167"/>
      <c r="V94" s="168">
        <f>IF(C94="",NA(),MATCH($B94&amp;$C94,'Smelter Look-up'!$J:$J,0))</f>
        <v>92</v>
      </c>
      <c r="X94" s="169">
        <f t="shared" ca="1" si="8"/>
        <v>0</v>
      </c>
      <c r="AB94" s="312" t="str">
        <f t="shared" si="10"/>
        <v>Cobalt</v>
      </c>
      <c r="AC94" s="169" t="str">
        <f t="shared" si="11"/>
        <v>Cobalt</v>
      </c>
      <c r="AD94" s="169" t="str">
        <f t="shared" si="12"/>
        <v>LA MINIERE DE KASOMBO SAS</v>
      </c>
    </row>
    <row r="95" spans="1:30" s="169" customFormat="1" ht="63.75">
      <c r="A95" s="154" t="s">
        <v>11802</v>
      </c>
      <c r="B95" s="302" t="s">
        <v>40</v>
      </c>
      <c r="C95" s="151" t="s">
        <v>11803</v>
      </c>
      <c r="D95" s="148" t="s">
        <v>11803</v>
      </c>
      <c r="E95" s="148" t="str">
        <f ca="1">IF(ISERROR($V95),"",OFFSET('Smelter Look-up'!$D$4,$V95-4,0)&amp;"")</f>
        <v>CONGO, DEMOCRATIC REPUBLIC OF THE</v>
      </c>
      <c r="F95" s="148" t="str">
        <f ca="1">IF(ISERROR($V95),"",OFFSET('Smelter Look-up'!$E$4,$V95-4,0))</f>
        <v>CID003276</v>
      </c>
      <c r="G95" s="148" t="str">
        <f ca="1">IF(C95=$X$4,"Enter smelter details",IF(ISERROR($V95),"",OFFSET('Smelter Look-up'!$F$4,$V95-4,0)))</f>
        <v>RMI</v>
      </c>
      <c r="H95" s="204">
        <f ca="1">IF(ISERROR($V95),"",OFFSET('Smelter Look-up'!$G$4,$V95-4,0))</f>
        <v>0</v>
      </c>
      <c r="I95" s="205" t="str">
        <f ca="1">IF(ISERROR($V95),"",OFFSET('Smelter Look-up'!$H$4,$V95-4,0))</f>
        <v>Lubumbashi</v>
      </c>
      <c r="J95" s="205" t="str">
        <f ca="1">IF(ISERROR($V95),"",OFFSET('Smelter Look-up'!$I$4,$V95-4,0))</f>
        <v>Haut-Katanga</v>
      </c>
      <c r="K95" s="149"/>
      <c r="L95" s="149"/>
      <c r="M95" s="149"/>
      <c r="N95" s="149"/>
      <c r="O95" s="149"/>
      <c r="P95" s="207"/>
      <c r="Q95" s="150"/>
      <c r="R95" s="148" t="str">
        <f ca="1">IF(ISERROR($V95),"",OFFSET('Smelter Look-up'!$C$4,$V95-4,0)&amp;"")</f>
        <v>LA MINIERE DE KASOMBO SAS</v>
      </c>
      <c r="S95" s="154" t="str">
        <f t="shared" ca="1" si="9"/>
        <v>CD</v>
      </c>
      <c r="T95" s="154" t="str">
        <f ca="1">IF(B95="","",IF(ISERROR(MATCH($J95,SorP!$B$1:$B$6261,0)),"",INDIRECT("'SorP'!$A$"&amp;MATCH($S95&amp;$J95,SorP!C:C,0))))</f>
        <v>CD-HK</v>
      </c>
      <c r="U95" s="167"/>
      <c r="V95" s="168">
        <f>IF(C95="",NA(),MATCH($B95&amp;$C95,'Smelter Look-up'!$J:$J,0))</f>
        <v>92</v>
      </c>
      <c r="X95" s="169">
        <f t="shared" ca="1" si="8"/>
        <v>0</v>
      </c>
      <c r="AB95" s="312" t="str">
        <f t="shared" si="10"/>
        <v>Cobalt</v>
      </c>
      <c r="AC95" s="169" t="str">
        <f t="shared" si="11"/>
        <v>Cobalt</v>
      </c>
      <c r="AD95" s="169" t="str">
        <f t="shared" si="12"/>
        <v>LA MINIERE DE KASOMBO SAS</v>
      </c>
    </row>
    <row r="96" spans="1:30" s="169" customFormat="1" ht="153">
      <c r="A96" s="154" t="s">
        <v>183</v>
      </c>
      <c r="B96" s="302" t="s">
        <v>40</v>
      </c>
      <c r="C96" s="151" t="s">
        <v>182</v>
      </c>
      <c r="D96" s="148" t="s">
        <v>182</v>
      </c>
      <c r="E96" s="148" t="str">
        <f ca="1">IF(ISERROR($V96),"",OFFSET('Smelter Look-up'!$D$4,$V96-4,0)&amp;"")</f>
        <v>CHINA</v>
      </c>
      <c r="F96" s="148" t="str">
        <f ca="1">IF(ISERROR($V96),"",OFFSET('Smelter Look-up'!$E$4,$V96-4,0))</f>
        <v>CID003210</v>
      </c>
      <c r="G96" s="148" t="str">
        <f ca="1">IF(C96=$X$4,"Enter smelter details",IF(ISERROR($V96),"",OFFSET('Smelter Look-up'!$F$4,$V96-4,0)))</f>
        <v>RMI</v>
      </c>
      <c r="H96" s="204">
        <f ca="1">IF(ISERROR($V96),"",OFFSET('Smelter Look-up'!$G$4,$V96-4,0))</f>
        <v>0</v>
      </c>
      <c r="I96" s="205" t="str">
        <f ca="1">IF(ISERROR($V96),"",OFFSET('Smelter Look-up'!$H$4,$V96-4,0))</f>
        <v>Lanzhou</v>
      </c>
      <c r="J96" s="205" t="str">
        <f ca="1">IF(ISERROR($V96),"",OFFSET('Smelter Look-up'!$I$4,$V96-4,0))</f>
        <v>Gansu Sheng</v>
      </c>
      <c r="K96" s="149"/>
      <c r="L96" s="149"/>
      <c r="M96" s="149"/>
      <c r="N96" s="149"/>
      <c r="O96" s="149"/>
      <c r="P96" s="207"/>
      <c r="Q96" s="150"/>
      <c r="R96" s="148" t="str">
        <f ca="1">IF(ISERROR($V96),"",OFFSET('Smelter Look-up'!$C$4,$V96-4,0)&amp;"")</f>
        <v>Lanzhou Jinchuan Advanced Materials Technology Co., Ltd.</v>
      </c>
      <c r="S96" s="154" t="str">
        <f t="shared" ca="1" si="9"/>
        <v>CN</v>
      </c>
      <c r="T96" s="154" t="str">
        <f ca="1">IF(B96="","",IF(ISERROR(MATCH($J96,SorP!$B$1:$B$6261,0)),"",INDIRECT("'SorP'!$A$"&amp;MATCH($S96&amp;$J96,SorP!C:C,0))))</f>
        <v>CN-GS</v>
      </c>
      <c r="U96" s="167"/>
      <c r="V96" s="168">
        <f>IF(C96="",NA(),MATCH($B96&amp;$C96,'Smelter Look-up'!$J:$J,0))</f>
        <v>93</v>
      </c>
      <c r="X96" s="169">
        <f t="shared" ca="1" si="8"/>
        <v>0</v>
      </c>
      <c r="AB96" s="312" t="str">
        <f t="shared" si="10"/>
        <v>Cobalt</v>
      </c>
      <c r="AC96" s="169" t="str">
        <f t="shared" si="11"/>
        <v>Cobalt</v>
      </c>
      <c r="AD96" s="169" t="str">
        <f t="shared" si="12"/>
        <v>Lanzhou Jinchuan Advanced Materials Technology Co., Ltd.</v>
      </c>
    </row>
    <row r="97" spans="1:30" s="169" customFormat="1" ht="25.5">
      <c r="A97" s="154" t="s">
        <v>11868</v>
      </c>
      <c r="B97" s="302" t="s">
        <v>40</v>
      </c>
      <c r="C97" s="151" t="s">
        <v>20354</v>
      </c>
      <c r="D97" s="148" t="s">
        <v>20354</v>
      </c>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Unknown</v>
      </c>
      <c r="T97" s="154" t="str">
        <f ca="1">IF(B97="","",IF(ISERROR(MATCH($J97,SorP!$B$1:$B$6261,0)),"",INDIRECT("'SorP'!$A$"&amp;MATCH($S97&amp;$J97,SorP!C:C,0))))</f>
        <v/>
      </c>
      <c r="U97" s="167"/>
      <c r="V97" s="168" t="e">
        <f>IF(C97="",NA(),MATCH($B97&amp;$C97,'Smelter Look-up'!$J:$J,0))</f>
        <v>#N/A</v>
      </c>
      <c r="X97" s="169">
        <f t="shared" ca="1" si="8"/>
        <v>0</v>
      </c>
      <c r="AB97" s="312" t="str">
        <f t="shared" si="10"/>
        <v>Cobalt</v>
      </c>
      <c r="AC97" s="169" t="str">
        <f t="shared" si="11"/>
        <v>Cobalt</v>
      </c>
      <c r="AD97" s="169" t="str">
        <f t="shared" si="12"/>
        <v>Lianyou Advanced Materials Co., Ltd.</v>
      </c>
    </row>
    <row r="98" spans="1:30" s="169" customFormat="1" ht="25.5">
      <c r="A98" s="154" t="s">
        <v>11868</v>
      </c>
      <c r="B98" s="302" t="s">
        <v>40</v>
      </c>
      <c r="C98" s="151" t="s">
        <v>20354</v>
      </c>
      <c r="D98" s="148" t="s">
        <v>20354</v>
      </c>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Unknown</v>
      </c>
      <c r="T98" s="154" t="str">
        <f ca="1">IF(B98="","",IF(ISERROR(MATCH($J98,SorP!$B$1:$B$6261,0)),"",INDIRECT("'SorP'!$A$"&amp;MATCH($S98&amp;$J98,SorP!C:C,0))))</f>
        <v/>
      </c>
      <c r="U98" s="167"/>
      <c r="V98" s="168" t="e">
        <f>IF(C98="",NA(),MATCH($B98&amp;$C98,'Smelter Look-up'!$J:$J,0))</f>
        <v>#N/A</v>
      </c>
      <c r="X98" s="169">
        <f t="shared" ca="1" si="8"/>
        <v>0</v>
      </c>
      <c r="AB98" s="312" t="str">
        <f t="shared" si="10"/>
        <v>Cobalt</v>
      </c>
      <c r="AC98" s="169" t="str">
        <f t="shared" si="11"/>
        <v>Cobalt</v>
      </c>
      <c r="AD98" s="169" t="str">
        <f t="shared" si="12"/>
        <v>Lianyou Advanced Materials Co., Ltd.</v>
      </c>
    </row>
    <row r="99" spans="1:30" s="169" customFormat="1" ht="63.75">
      <c r="A99" s="154" t="s">
        <v>18620</v>
      </c>
      <c r="B99" s="302" t="s">
        <v>40</v>
      </c>
      <c r="C99" s="151" t="s">
        <v>18619</v>
      </c>
      <c r="D99" s="148" t="s">
        <v>18619</v>
      </c>
      <c r="E99" s="148" t="str">
        <f ca="1">IF(ISERROR($V99),"",OFFSET('Smelter Look-up'!$D$4,$V99-4,0)&amp;"")</f>
        <v>INDIA</v>
      </c>
      <c r="F99" s="148" t="str">
        <f ca="1">IF(ISERROR($V99),"",OFFSET('Smelter Look-up'!$E$4,$V99-4,0))</f>
        <v>CID005217</v>
      </c>
      <c r="G99" s="148" t="str">
        <f ca="1">IF(C99=$X$4,"Enter smelter details",IF(ISERROR($V99),"",OFFSET('Smelter Look-up'!$F$4,$V99-4,0)))</f>
        <v>RMI</v>
      </c>
      <c r="H99" s="204">
        <f ca="1">IF(ISERROR($V99),"",OFFSET('Smelter Look-up'!$G$4,$V99-4,0))</f>
        <v>0</v>
      </c>
      <c r="I99" s="205" t="str">
        <f ca="1">IF(ISERROR($V99),"",OFFSET('Smelter Look-up'!$H$4,$V99-4,0))</f>
        <v>Greater Noida</v>
      </c>
      <c r="J99" s="205" t="str">
        <f ca="1">IF(ISERROR($V99),"",OFFSET('Smelter Look-up'!$I$4,$V99-4,0))</f>
        <v>Uttar Pradesh</v>
      </c>
      <c r="K99" s="149"/>
      <c r="L99" s="149"/>
      <c r="M99" s="149"/>
      <c r="N99" s="149"/>
      <c r="O99" s="149"/>
      <c r="P99" s="207"/>
      <c r="Q99" s="150"/>
      <c r="R99" s="148" t="str">
        <f ca="1">IF(ISERROR($V99),"",OFFSET('Smelter Look-up'!$C$4,$V99-4,0)&amp;"")</f>
        <v>LOHUM CLEANTECH PVT LTD</v>
      </c>
      <c r="S99" s="154" t="str">
        <f t="shared" ca="1" si="9"/>
        <v>IN</v>
      </c>
      <c r="T99" s="154" t="str">
        <f ca="1">IF(B99="","",IF(ISERROR(MATCH($J99,SorP!$B$1:$B$6261,0)),"",INDIRECT("'SorP'!$A$"&amp;MATCH($S99&amp;$J99,SorP!C:C,0))))</f>
        <v>IN-UP</v>
      </c>
      <c r="U99" s="167"/>
      <c r="V99" s="168">
        <f>IF(C99="",NA(),MATCH($B99&amp;$C99,'Smelter Look-up'!$J:$J,0))</f>
        <v>95</v>
      </c>
      <c r="X99" s="169">
        <f t="shared" ca="1" si="8"/>
        <v>0</v>
      </c>
      <c r="AB99" s="312" t="str">
        <f t="shared" si="10"/>
        <v>Cobalt</v>
      </c>
      <c r="AC99" s="169" t="str">
        <f t="shared" si="11"/>
        <v>Cobalt</v>
      </c>
      <c r="AD99" s="169" t="str">
        <f t="shared" si="12"/>
        <v>LOHUM CLEANTECH PVT LTD</v>
      </c>
    </row>
    <row r="100" spans="1:30" s="169" customFormat="1" ht="89.25">
      <c r="A100" s="154" t="s">
        <v>273</v>
      </c>
      <c r="B100" s="302" t="s">
        <v>40</v>
      </c>
      <c r="C100" s="151" t="s">
        <v>272</v>
      </c>
      <c r="D100" s="148" t="s">
        <v>272</v>
      </c>
      <c r="E100" s="148" t="str">
        <f ca="1">IF(ISERROR($V100),"",OFFSET('Smelter Look-up'!$D$4,$V100-4,0)&amp;"")</f>
        <v>CANADA</v>
      </c>
      <c r="F100" s="148" t="str">
        <f ca="1">IF(ISERROR($V100),"",OFFSET('Smelter Look-up'!$E$4,$V100-4,0))</f>
        <v>CID003584</v>
      </c>
      <c r="G100" s="148" t="str">
        <f ca="1">IF(C100=$X$4,"Enter smelter details",IF(ISERROR($V100),"",OFFSET('Smelter Look-up'!$F$4,$V100-4,0)))</f>
        <v>RMI</v>
      </c>
      <c r="H100" s="204">
        <f ca="1">IF(ISERROR($V100),"",OFFSET('Smelter Look-up'!$G$4,$V100-4,0))</f>
        <v>0</v>
      </c>
      <c r="I100" s="205" t="str">
        <f ca="1">IF(ISERROR($V100),"",OFFSET('Smelter Look-up'!$H$4,$V100-4,0))</f>
        <v>Long Harbour</v>
      </c>
      <c r="J100" s="205" t="str">
        <f ca="1">IF(ISERROR($V100),"",OFFSET('Smelter Look-up'!$I$4,$V100-4,0))</f>
        <v>Newfoundland and Labrador</v>
      </c>
      <c r="K100" s="149"/>
      <c r="L100" s="149"/>
      <c r="M100" s="149"/>
      <c r="N100" s="149"/>
      <c r="O100" s="149"/>
      <c r="P100" s="207"/>
      <c r="Q100" s="150"/>
      <c r="R100" s="148" t="str">
        <f ca="1">IF(ISERROR($V100),"",OFFSET('Smelter Look-up'!$C$4,$V100-4,0)&amp;"")</f>
        <v>Vale – Long Harbour Processing Plant (LHPP)</v>
      </c>
      <c r="S100" s="154" t="str">
        <f t="shared" ca="1" si="9"/>
        <v>CA</v>
      </c>
      <c r="T100" s="154" t="str">
        <f ca="1">IF(B100="","",IF(ISERROR(MATCH($J100,SorP!$B$1:$B$6261,0)),"",INDIRECT("'SorP'!$A$"&amp;MATCH($S100&amp;$J100,SorP!C:C,0))))</f>
        <v>CA-NL</v>
      </c>
      <c r="U100" s="167"/>
      <c r="V100" s="168">
        <f>IF(C100="",NA(),MATCH($B100&amp;$C100,'Smelter Look-up'!$J:$J,0))</f>
        <v>159</v>
      </c>
      <c r="X100" s="169">
        <f t="shared" ca="1" si="8"/>
        <v>0</v>
      </c>
      <c r="AB100" s="312" t="str">
        <f t="shared" si="10"/>
        <v>Cobalt</v>
      </c>
      <c r="AC100" s="169" t="str">
        <f t="shared" si="11"/>
        <v>Cobalt</v>
      </c>
      <c r="AD100" s="169" t="str">
        <f t="shared" si="12"/>
        <v>Vale – Long Harbour Processing Plant (LHPP)</v>
      </c>
    </row>
    <row r="101" spans="1:30" s="169" customFormat="1" ht="25.5">
      <c r="A101" s="154" t="s">
        <v>61</v>
      </c>
      <c r="B101" s="302" t="s">
        <v>40</v>
      </c>
      <c r="C101" s="151" t="s">
        <v>59</v>
      </c>
      <c r="D101" s="148" t="s">
        <v>59</v>
      </c>
      <c r="E101" s="148" t="str">
        <f ca="1">IF(ISERROR($V101),"",OFFSET('Smelter Look-up'!$D$4,$V101-4,0)&amp;"")</f>
        <v>CONGO, DEMOCRATIC REPUBLIC OF THE</v>
      </c>
      <c r="F101" s="148" t="str">
        <f ca="1">IF(ISERROR($V101),"",OFFSET('Smelter Look-up'!$E$4,$V101-4,0))</f>
        <v>CID003264</v>
      </c>
      <c r="G101" s="148" t="str">
        <f ca="1">IF(C101=$X$4,"Enter smelter details",IF(ISERROR($V101),"",OFFSET('Smelter Look-up'!$F$4,$V101-4,0)))</f>
        <v>RMI</v>
      </c>
      <c r="H101" s="204">
        <f ca="1">IF(ISERROR($V101),"",OFFSET('Smelter Look-up'!$G$4,$V101-4,0))</f>
        <v>0</v>
      </c>
      <c r="I101" s="205" t="str">
        <f ca="1">IF(ISERROR($V101),"",OFFSET('Smelter Look-up'!$H$4,$V101-4,0))</f>
        <v>Lubumbashi</v>
      </c>
      <c r="J101" s="205" t="str">
        <f ca="1">IF(ISERROR($V101),"",OFFSET('Smelter Look-up'!$I$4,$V101-4,0))</f>
        <v>Haut-Katanga</v>
      </c>
      <c r="K101" s="149"/>
      <c r="L101" s="149"/>
      <c r="M101" s="149"/>
      <c r="N101" s="149"/>
      <c r="O101" s="149"/>
      <c r="P101" s="207"/>
      <c r="Q101" s="150"/>
      <c r="R101" s="148" t="str">
        <f ca="1">IF(ISERROR($V101),"",OFFSET('Smelter Look-up'!$C$4,$V101-4,0)&amp;"")</f>
        <v>Chemaf Etoile</v>
      </c>
      <c r="S101" s="154" t="str">
        <f t="shared" ca="1" si="9"/>
        <v>CD</v>
      </c>
      <c r="T101" s="154" t="str">
        <f ca="1">IF(B101="","",IF(ISERROR(MATCH($J101,SorP!$B$1:$B$6261,0)),"",INDIRECT("'SorP'!$A$"&amp;MATCH($S101&amp;$J101,SorP!C:C,0))))</f>
        <v>CD-HK</v>
      </c>
      <c r="U101" s="167"/>
      <c r="V101" s="168">
        <f>IF(C101="",NA(),MATCH($B101&amp;$C101,'Smelter Look-up'!$J:$J,0))</f>
        <v>10</v>
      </c>
      <c r="X101" s="169">
        <f t="shared" ca="1" si="8"/>
        <v>0</v>
      </c>
      <c r="AB101" s="312" t="str">
        <f t="shared" si="10"/>
        <v>Cobalt</v>
      </c>
      <c r="AC101" s="169" t="str">
        <f t="shared" si="11"/>
        <v>Cobalt</v>
      </c>
      <c r="AD101" s="169" t="str">
        <f t="shared" si="12"/>
        <v>Chemaf Etoile</v>
      </c>
    </row>
    <row r="102" spans="1:30" s="169" customFormat="1" ht="51">
      <c r="A102" s="154" t="s">
        <v>176</v>
      </c>
      <c r="B102" s="302" t="s">
        <v>40</v>
      </c>
      <c r="C102" s="151" t="s">
        <v>175</v>
      </c>
      <c r="D102" s="148" t="s">
        <v>175</v>
      </c>
      <c r="E102" s="148" t="str">
        <f ca="1">IF(ISERROR($V102),"",OFFSET('Smelter Look-up'!$D$4,$V102-4,0)&amp;"")</f>
        <v>CONGO, DEMOCRATIC REPUBLIC OF THE</v>
      </c>
      <c r="F102" s="148" t="str">
        <f ca="1">IF(ISERROR($V102),"",OFFSET('Smelter Look-up'!$E$4,$V102-4,0))</f>
        <v>CID003261</v>
      </c>
      <c r="G102" s="148" t="str">
        <f ca="1">IF(C102=$X$4,"Enter smelter details",IF(ISERROR($V102),"",OFFSET('Smelter Look-up'!$F$4,$V102-4,0)))</f>
        <v>RMI</v>
      </c>
      <c r="H102" s="204">
        <f ca="1">IF(ISERROR($V102),"",OFFSET('Smelter Look-up'!$G$4,$V102-4,0))</f>
        <v>0</v>
      </c>
      <c r="I102" s="205" t="str">
        <f ca="1">IF(ISERROR($V102),"",OFFSET('Smelter Look-up'!$H$4,$V102-4,0))</f>
        <v>Kolwezi</v>
      </c>
      <c r="J102" s="205" t="str">
        <f ca="1">IF(ISERROR($V102),"",OFFSET('Smelter Look-up'!$I$4,$V102-4,0))</f>
        <v>Lualaba</v>
      </c>
      <c r="K102" s="149"/>
      <c r="L102" s="149"/>
      <c r="M102" s="149"/>
      <c r="N102" s="149"/>
      <c r="O102" s="149"/>
      <c r="P102" s="207"/>
      <c r="Q102" s="150"/>
      <c r="R102" s="148" t="str">
        <f ca="1">IF(ISERROR($V102),"",OFFSET('Smelter Look-up'!$C$4,$V102-4,0)&amp;"")</f>
        <v>Kamoto Copper Company</v>
      </c>
      <c r="S102" s="154" t="str">
        <f t="shared" ca="1" si="9"/>
        <v>CD</v>
      </c>
      <c r="T102" s="154" t="str">
        <f ca="1">IF(B102="","",IF(ISERROR(MATCH($J102,SorP!$B$1:$B$6261,0)),"",INDIRECT("'SorP'!$A$"&amp;MATCH($S102&amp;$J102,SorP!C:C,0))))</f>
        <v>CD-LU</v>
      </c>
      <c r="U102" s="167"/>
      <c r="V102" s="168">
        <f>IF(C102="",NA(),MATCH($B102&amp;$C102,'Smelter Look-up'!$J:$J,0))</f>
        <v>81</v>
      </c>
      <c r="X102" s="169">
        <f t="shared" ca="1" si="8"/>
        <v>0</v>
      </c>
      <c r="AB102" s="312" t="str">
        <f t="shared" si="10"/>
        <v>Cobalt</v>
      </c>
      <c r="AC102" s="169" t="str">
        <f t="shared" si="11"/>
        <v>Cobalt</v>
      </c>
      <c r="AD102" s="169" t="str">
        <f t="shared" si="12"/>
        <v>Kamoto Copper Company</v>
      </c>
    </row>
    <row r="103" spans="1:30" s="169" customFormat="1" ht="51">
      <c r="A103" s="154" t="s">
        <v>11935</v>
      </c>
      <c r="B103" s="302" t="s">
        <v>40</v>
      </c>
      <c r="C103" s="151" t="s">
        <v>11933</v>
      </c>
      <c r="D103" s="148" t="s">
        <v>11933</v>
      </c>
      <c r="E103" s="148" t="str">
        <f ca="1">IF(ISERROR($V103),"",OFFSET('Smelter Look-up'!$D$4,$V103-4,0)&amp;"")</f>
        <v>CONGO, DEMOCRATIC REPUBLIC OF THE</v>
      </c>
      <c r="F103" s="148" t="str">
        <f ca="1">IF(ISERROR($V103),"",OFFSET('Smelter Look-up'!$E$4,$V103-4,0))</f>
        <v>CID004691</v>
      </c>
      <c r="G103" s="148" t="str">
        <f ca="1">IF(C103=$X$4,"Enter smelter details",IF(ISERROR($V103),"",OFFSET('Smelter Look-up'!$F$4,$V103-4,0)))</f>
        <v>RMI</v>
      </c>
      <c r="H103" s="204">
        <f ca="1">IF(ISERROR($V103),"",OFFSET('Smelter Look-up'!$G$4,$V103-4,0))</f>
        <v>0</v>
      </c>
      <c r="I103" s="205" t="str">
        <f ca="1">IF(ISERROR($V103),"",OFFSET('Smelter Look-up'!$H$4,$V103-4,0))</f>
        <v>Koruvichi</v>
      </c>
      <c r="J103" s="205" t="str">
        <f ca="1">IF(ISERROR($V103),"",OFFSET('Smelter Look-up'!$I$4,$V103-4,0))</f>
        <v>Lualaba</v>
      </c>
      <c r="K103" s="149"/>
      <c r="L103" s="149"/>
      <c r="M103" s="149"/>
      <c r="N103" s="149"/>
      <c r="O103" s="149"/>
      <c r="P103" s="207"/>
      <c r="Q103" s="150"/>
      <c r="R103" s="148" t="str">
        <f ca="1">IF(ISERROR($V103),"",OFFSET('Smelter Look-up'!$C$4,$V103-4,0)&amp;"")</f>
        <v>LUILU RESSOURCES SAS</v>
      </c>
      <c r="S103" s="154" t="str">
        <f t="shared" ca="1" si="9"/>
        <v>CD</v>
      </c>
      <c r="T103" s="154" t="str">
        <f ca="1">IF(B103="","",IF(ISERROR(MATCH($J103,SorP!$B$1:$B$6261,0)),"",INDIRECT("'SorP'!$A$"&amp;MATCH($S103&amp;$J103,SorP!C:C,0))))</f>
        <v>CD-LU</v>
      </c>
      <c r="U103" s="167"/>
      <c r="V103" s="168">
        <f>IF(C103="",NA(),MATCH($B103&amp;$C103,'Smelter Look-up'!$J:$J,0))</f>
        <v>99</v>
      </c>
      <c r="X103" s="169">
        <f t="shared" ca="1" si="8"/>
        <v>0</v>
      </c>
      <c r="AB103" s="312" t="str">
        <f t="shared" si="10"/>
        <v>Cobalt</v>
      </c>
      <c r="AC103" s="169" t="str">
        <f t="shared" si="11"/>
        <v>Cobalt</v>
      </c>
      <c r="AD103" s="169" t="str">
        <f t="shared" si="12"/>
        <v>LUILU RESSOURCES SAS</v>
      </c>
    </row>
    <row r="104" spans="1:30" s="169" customFormat="1" ht="102">
      <c r="A104" s="154" t="s">
        <v>191</v>
      </c>
      <c r="B104" s="302" t="s">
        <v>40</v>
      </c>
      <c r="C104" s="151" t="s">
        <v>189</v>
      </c>
      <c r="D104" s="148" t="s">
        <v>189</v>
      </c>
      <c r="E104" s="148" t="str">
        <f ca="1">IF(ISERROR($V104),"",OFFSET('Smelter Look-up'!$D$4,$V104-4,0)&amp;"")</f>
        <v>THAILAND</v>
      </c>
      <c r="F104" s="148" t="str">
        <f ca="1">IF(ISERROR($V104),"",OFFSET('Smelter Look-up'!$E$4,$V104-4,0))</f>
        <v>CID003537</v>
      </c>
      <c r="G104" s="148" t="str">
        <f ca="1">IF(C104=$X$4,"Enter smelter details",IF(ISERROR($V104),"",OFFSET('Smelter Look-up'!$F$4,$V104-4,0)))</f>
        <v>RMI</v>
      </c>
      <c r="H104" s="204">
        <f ca="1">IF(ISERROR($V104),"",OFFSET('Smelter Look-up'!$G$4,$V104-4,0))</f>
        <v>0</v>
      </c>
      <c r="I104" s="205" t="str">
        <f ca="1">IF(ISERROR($V104),"",OFFSET('Smelter Look-up'!$H$4,$V104-4,0))</f>
        <v>Rayong</v>
      </c>
      <c r="J104" s="205" t="str">
        <f ca="1">IF(ISERROR($V104),"",OFFSET('Smelter Look-up'!$I$4,$V104-4,0))</f>
        <v>Rayong</v>
      </c>
      <c r="K104" s="149"/>
      <c r="L104" s="149"/>
      <c r="M104" s="149"/>
      <c r="N104" s="149"/>
      <c r="O104" s="149"/>
      <c r="P104" s="207"/>
      <c r="Q104" s="150"/>
      <c r="R104" s="148" t="str">
        <f ca="1">IF(ISERROR($V104),"",OFFSET('Smelter Look-up'!$C$4,$V104-4,0)&amp;"")</f>
        <v>Mechema Chemicals (Thailand) Co., Ltd.</v>
      </c>
      <c r="S104" s="154" t="str">
        <f t="shared" ca="1" si="9"/>
        <v>TH</v>
      </c>
      <c r="T104" s="154" t="str">
        <f ca="1">IF(B104="","",IF(ISERROR(MATCH($J104,SorP!$B$1:$B$6261,0)),"",INDIRECT("'SorP'!$A$"&amp;MATCH($S104&amp;$J104,SorP!C:C,0))))</f>
        <v>TH-21</v>
      </c>
      <c r="U104" s="167"/>
      <c r="V104" s="168">
        <f>IF(C104="",NA(),MATCH($B104&amp;$C104,'Smelter Look-up'!$J:$J,0))</f>
        <v>100</v>
      </c>
      <c r="X104" s="169">
        <f t="shared" ca="1" si="8"/>
        <v>0</v>
      </c>
      <c r="AB104" s="312" t="str">
        <f t="shared" si="10"/>
        <v>Cobalt</v>
      </c>
      <c r="AC104" s="169" t="str">
        <f t="shared" si="11"/>
        <v>Cobalt</v>
      </c>
      <c r="AD104" s="169" t="str">
        <f t="shared" si="12"/>
        <v>Mechema Chemicals (Thailand) Co., Ltd.</v>
      </c>
    </row>
    <row r="105" spans="1:30" s="169" customFormat="1" ht="76.5">
      <c r="A105" s="154" t="s">
        <v>194</v>
      </c>
      <c r="B105" s="302" t="s">
        <v>40</v>
      </c>
      <c r="C105" s="151" t="s">
        <v>193</v>
      </c>
      <c r="D105" s="148" t="s">
        <v>193</v>
      </c>
      <c r="E105" s="148" t="str">
        <f ca="1">IF(ISERROR($V105),"",OFFSET('Smelter Look-up'!$D$4,$V105-4,0)&amp;"")</f>
        <v>CHINA</v>
      </c>
      <c r="F105" s="148" t="str">
        <f ca="1">IF(ISERROR($V105),"",OFFSET('Smelter Look-up'!$E$4,$V105-4,0))</f>
        <v>CID003536</v>
      </c>
      <c r="G105" s="148" t="str">
        <f ca="1">IF(C105=$X$4,"Enter smelter details",IF(ISERROR($V105),"",OFFSET('Smelter Look-up'!$F$4,$V105-4,0)))</f>
        <v>RMI</v>
      </c>
      <c r="H105" s="204">
        <f ca="1">IF(ISERROR($V105),"",OFFSET('Smelter Look-up'!$G$4,$V105-4,0))</f>
        <v>0</v>
      </c>
      <c r="I105" s="205" t="str">
        <f ca="1">IF(ISERROR($V105),"",OFFSET('Smelter Look-up'!$H$4,$V105-4,0))</f>
        <v>Shaoxing</v>
      </c>
      <c r="J105" s="205" t="str">
        <f ca="1">IF(ISERROR($V105),"",OFFSET('Smelter Look-up'!$I$4,$V105-4,0))</f>
        <v>Zhejiang Sheng</v>
      </c>
      <c r="K105" s="149"/>
      <c r="L105" s="149"/>
      <c r="M105" s="149"/>
      <c r="N105" s="149"/>
      <c r="O105" s="149"/>
      <c r="P105" s="207"/>
      <c r="Q105" s="150"/>
      <c r="R105" s="148" t="str">
        <f ca="1">IF(ISERROR($V105),"",OFFSET('Smelter Look-up'!$C$4,$V105-4,0)&amp;"")</f>
        <v>Mechema Chemicals shang-yu</v>
      </c>
      <c r="S105" s="154" t="str">
        <f t="shared" ca="1" si="9"/>
        <v>CN</v>
      </c>
      <c r="T105" s="154" t="str">
        <f ca="1">IF(B105="","",IF(ISERROR(MATCH($J105,SorP!$B$1:$B$6261,0)),"",INDIRECT("'SorP'!$A$"&amp;MATCH($S105&amp;$J105,SorP!C:C,0))))</f>
        <v>CN-ZJ</v>
      </c>
      <c r="U105" s="167"/>
      <c r="V105" s="168">
        <f>IF(C105="",NA(),MATCH($B105&amp;$C105,'Smelter Look-up'!$J:$J,0))</f>
        <v>101</v>
      </c>
      <c r="X105" s="169">
        <f t="shared" ca="1" si="8"/>
        <v>0</v>
      </c>
      <c r="AB105" s="312" t="str">
        <f t="shared" si="10"/>
        <v>Cobalt</v>
      </c>
      <c r="AC105" s="169" t="str">
        <f t="shared" si="11"/>
        <v>Cobalt</v>
      </c>
      <c r="AD105" s="169" t="str">
        <f t="shared" si="12"/>
        <v>Mechema Chemicals shang-yu</v>
      </c>
    </row>
    <row r="106" spans="1:30" s="169" customFormat="1" ht="63.75">
      <c r="A106" s="154" t="s">
        <v>198</v>
      </c>
      <c r="B106" s="302" t="s">
        <v>40</v>
      </c>
      <c r="C106" s="151" t="s">
        <v>197</v>
      </c>
      <c r="D106" s="148" t="s">
        <v>197</v>
      </c>
      <c r="E106" s="148" t="str">
        <f ca="1">IF(ISERROR($V106),"",OFFSET('Smelter Look-up'!$D$4,$V106-4,0)&amp;"")</f>
        <v>KOREA, REPUBLIC OF</v>
      </c>
      <c r="F106" s="148" t="str">
        <f ca="1">IF(ISERROR($V106),"",OFFSET('Smelter Look-up'!$E$4,$V106-4,0))</f>
        <v>CID003535</v>
      </c>
      <c r="G106" s="148" t="str">
        <f ca="1">IF(C106=$X$4,"Enter smelter details",IF(ISERROR($V106),"",OFFSET('Smelter Look-up'!$F$4,$V106-4,0)))</f>
        <v>RMI</v>
      </c>
      <c r="H106" s="204">
        <f ca="1">IF(ISERROR($V106),"",OFFSET('Smelter Look-up'!$G$4,$V106-4,0))</f>
        <v>0</v>
      </c>
      <c r="I106" s="205" t="str">
        <f ca="1">IF(ISERROR($V106),"",OFFSET('Smelter Look-up'!$H$4,$V106-4,0))</f>
        <v>Ulsan</v>
      </c>
      <c r="J106" s="205" t="str">
        <f ca="1">IF(ISERROR($V106),"",OFFSET('Smelter Look-up'!$I$4,$V106-4,0))</f>
        <v>Gyeongsangnam-do</v>
      </c>
      <c r="K106" s="149"/>
      <c r="L106" s="149"/>
      <c r="M106" s="149"/>
      <c r="N106" s="149"/>
      <c r="O106" s="149"/>
      <c r="P106" s="207"/>
      <c r="Q106" s="150"/>
      <c r="R106" s="148" t="str">
        <f ca="1">IF(ISERROR($V106),"",OFFSET('Smelter Look-up'!$C$4,$V106-4,0)&amp;"")</f>
        <v>Mechema Korea, Co., Ltd.</v>
      </c>
      <c r="S106" s="154" t="str">
        <f t="shared" ca="1" si="9"/>
        <v>KR</v>
      </c>
      <c r="T106" s="154" t="str">
        <f ca="1">IF(B106="","",IF(ISERROR(MATCH($J106,SorP!$B$1:$B$6261,0)),"",INDIRECT("'SorP'!$A$"&amp;MATCH($S106&amp;$J106,SorP!C:C,0))))</f>
        <v>KR-48</v>
      </c>
      <c r="U106" s="167"/>
      <c r="V106" s="168">
        <f>IF(C106="",NA(),MATCH($B106&amp;$C106,'Smelter Look-up'!$J:$J,0))</f>
        <v>102</v>
      </c>
      <c r="X106" s="169">
        <f t="shared" ca="1" si="8"/>
        <v>0</v>
      </c>
      <c r="AB106" s="312" t="str">
        <f t="shared" si="10"/>
        <v>Cobalt</v>
      </c>
      <c r="AC106" s="169" t="str">
        <f t="shared" si="11"/>
        <v>Cobalt</v>
      </c>
      <c r="AD106" s="169" t="str">
        <f t="shared" si="12"/>
        <v>Mechema Korea, Co., Ltd.</v>
      </c>
    </row>
    <row r="107" spans="1:30" s="169" customFormat="1" ht="51">
      <c r="A107" s="154" t="s">
        <v>200</v>
      </c>
      <c r="B107" s="302" t="s">
        <v>40</v>
      </c>
      <c r="C107" s="151" t="s">
        <v>199</v>
      </c>
      <c r="D107" s="148" t="s">
        <v>199</v>
      </c>
      <c r="E107" s="148" t="str">
        <f ca="1">IF(ISERROR($V107),"",OFFSET('Smelter Look-up'!$D$4,$V107-4,0)&amp;"")</f>
        <v>TAIWAN, PROVINCE OF CHINA</v>
      </c>
      <c r="F107" s="148" t="str">
        <f ca="1">IF(ISERROR($V107),"",OFFSET('Smelter Look-up'!$E$4,$V107-4,0))</f>
        <v>CID003533</v>
      </c>
      <c r="G107" s="148" t="str">
        <f ca="1">IF(C107=$X$4,"Enter smelter details",IF(ISERROR($V107),"",OFFSET('Smelter Look-up'!$F$4,$V107-4,0)))</f>
        <v>RMI</v>
      </c>
      <c r="H107" s="204">
        <f ca="1">IF(ISERROR($V107),"",OFFSET('Smelter Look-up'!$G$4,$V107-4,0))</f>
        <v>0</v>
      </c>
      <c r="I107" s="205" t="str">
        <f ca="1">IF(ISERROR($V107),"",OFFSET('Smelter Look-up'!$H$4,$V107-4,0))</f>
        <v>Taoyuan</v>
      </c>
      <c r="J107" s="205" t="str">
        <f ca="1">IF(ISERROR($V107),"",OFFSET('Smelter Look-up'!$I$4,$V107-4,0))</f>
        <v>Taoyuan</v>
      </c>
      <c r="K107" s="149"/>
      <c r="L107" s="149"/>
      <c r="M107" s="149"/>
      <c r="N107" s="149"/>
      <c r="O107" s="149"/>
      <c r="P107" s="207"/>
      <c r="Q107" s="150"/>
      <c r="R107" s="148" t="str">
        <f ca="1">IF(ISERROR($V107),"",OFFSET('Smelter Look-up'!$C$4,$V107-4,0)&amp;"")</f>
        <v>Mechema Taiwan Plant 1</v>
      </c>
      <c r="S107" s="154" t="str">
        <f t="shared" ca="1" si="9"/>
        <v>TW</v>
      </c>
      <c r="T107" s="154" t="str">
        <f ca="1">IF(B107="","",IF(ISERROR(MATCH($J107,SorP!$B$1:$B$6261,0)),"",INDIRECT("'SorP'!$A$"&amp;MATCH($S107&amp;$J107,SorP!C:C,0))))</f>
        <v>TW-TAO</v>
      </c>
      <c r="U107" s="167"/>
      <c r="V107" s="168">
        <f>IF(C107="",NA(),MATCH($B107&amp;$C107,'Smelter Look-up'!$J:$J,0))</f>
        <v>103</v>
      </c>
      <c r="X107" s="169">
        <f t="shared" ca="1" si="8"/>
        <v>0</v>
      </c>
      <c r="AB107" s="312" t="str">
        <f t="shared" si="10"/>
        <v>Cobalt</v>
      </c>
      <c r="AC107" s="169" t="str">
        <f t="shared" si="11"/>
        <v>Cobalt</v>
      </c>
      <c r="AD107" s="169" t="str">
        <f t="shared" si="12"/>
        <v>Mechema Taiwan Plant 1</v>
      </c>
    </row>
    <row r="108" spans="1:30" s="169" customFormat="1" ht="51">
      <c r="A108" s="154" t="s">
        <v>203</v>
      </c>
      <c r="B108" s="302" t="s">
        <v>40</v>
      </c>
      <c r="C108" s="151" t="s">
        <v>202</v>
      </c>
      <c r="D108" s="148" t="s">
        <v>202</v>
      </c>
      <c r="E108" s="148" t="str">
        <f ca="1">IF(ISERROR($V108),"",OFFSET('Smelter Look-up'!$D$4,$V108-4,0)&amp;"")</f>
        <v>TAIWAN, PROVINCE OF CHINA</v>
      </c>
      <c r="F108" s="148" t="str">
        <f ca="1">IF(ISERROR($V108),"",OFFSET('Smelter Look-up'!$E$4,$V108-4,0))</f>
        <v>CID003534</v>
      </c>
      <c r="G108" s="148" t="str">
        <f ca="1">IF(C108=$X$4,"Enter smelter details",IF(ISERROR($V108),"",OFFSET('Smelter Look-up'!$F$4,$V108-4,0)))</f>
        <v>RMI</v>
      </c>
      <c r="H108" s="204">
        <f ca="1">IF(ISERROR($V108),"",OFFSET('Smelter Look-up'!$G$4,$V108-4,0))</f>
        <v>0</v>
      </c>
      <c r="I108" s="205" t="str">
        <f ca="1">IF(ISERROR($V108),"",OFFSET('Smelter Look-up'!$H$4,$V108-4,0))</f>
        <v>Taoyuan</v>
      </c>
      <c r="J108" s="205" t="str">
        <f ca="1">IF(ISERROR($V108),"",OFFSET('Smelter Look-up'!$I$4,$V108-4,0))</f>
        <v>Taoyuan</v>
      </c>
      <c r="K108" s="149"/>
      <c r="L108" s="149"/>
      <c r="M108" s="149"/>
      <c r="N108" s="149"/>
      <c r="O108" s="149"/>
      <c r="P108" s="207"/>
      <c r="Q108" s="150"/>
      <c r="R108" s="148" t="str">
        <f ca="1">IF(ISERROR($V108),"",OFFSET('Smelter Look-up'!$C$4,$V108-4,0)&amp;"")</f>
        <v>Mechema Taiwan Plant 2</v>
      </c>
      <c r="S108" s="154" t="str">
        <f t="shared" ca="1" si="9"/>
        <v>TW</v>
      </c>
      <c r="T108" s="154" t="str">
        <f ca="1">IF(B108="","",IF(ISERROR(MATCH($J108,SorP!$B$1:$B$6261,0)),"",INDIRECT("'SorP'!$A$"&amp;MATCH($S108&amp;$J108,SorP!C:C,0))))</f>
        <v>TW-TAO</v>
      </c>
      <c r="U108" s="167"/>
      <c r="V108" s="168">
        <f>IF(C108="",NA(),MATCH($B108&amp;$C108,'Smelter Look-up'!$J:$J,0))</f>
        <v>104</v>
      </c>
      <c r="X108" s="169">
        <f t="shared" ca="1" si="8"/>
        <v>0</v>
      </c>
      <c r="AB108" s="312" t="str">
        <f t="shared" si="10"/>
        <v>Cobalt</v>
      </c>
      <c r="AC108" s="169" t="str">
        <f t="shared" si="11"/>
        <v>Cobalt</v>
      </c>
      <c r="AD108" s="169" t="str">
        <f t="shared" si="12"/>
        <v>Mechema Taiwan Plant 2</v>
      </c>
    </row>
    <row r="109" spans="1:30" s="169" customFormat="1" ht="38.25">
      <c r="A109" s="154" t="s">
        <v>205</v>
      </c>
      <c r="B109" s="302" t="s">
        <v>40</v>
      </c>
      <c r="C109" s="151" t="s">
        <v>204</v>
      </c>
      <c r="D109" s="148" t="s">
        <v>204</v>
      </c>
      <c r="E109" s="148" t="str">
        <f ca="1">IF(ISERROR($V109),"",OFFSET('Smelter Look-up'!$D$4,$V109-4,0)&amp;"")</f>
        <v>CONGO, DEMOCRATIC REPUBLIC OF THE</v>
      </c>
      <c r="F109" s="148" t="str">
        <f ca="1">IF(ISERROR($V109),"",OFFSET('Smelter Look-up'!$E$4,$V109-4,0))</f>
        <v>CID003385</v>
      </c>
      <c r="G109" s="148" t="str">
        <f ca="1">IF(C109=$X$4,"Enter smelter details",IF(ISERROR($V109),"",OFFSET('Smelter Look-up'!$F$4,$V109-4,0)))</f>
        <v>RMI</v>
      </c>
      <c r="H109" s="204">
        <f ca="1">IF(ISERROR($V109),"",OFFSET('Smelter Look-up'!$G$4,$V109-4,0))</f>
        <v>0</v>
      </c>
      <c r="I109" s="205" t="str">
        <f ca="1">IF(ISERROR($V109),"",OFFSET('Smelter Look-up'!$H$4,$V109-4,0))</f>
        <v>Likasi</v>
      </c>
      <c r="J109" s="205" t="str">
        <f ca="1">IF(ISERROR($V109),"",OFFSET('Smelter Look-up'!$I$4,$V109-4,0))</f>
        <v>Haut-Katanga</v>
      </c>
      <c r="K109" s="149"/>
      <c r="L109" s="149"/>
      <c r="M109" s="149"/>
      <c r="N109" s="149"/>
      <c r="O109" s="149"/>
      <c r="P109" s="207"/>
      <c r="Q109" s="150"/>
      <c r="R109" s="148" t="str">
        <f ca="1">IF(ISERROR($V109),"",OFFSET('Smelter Look-up'!$C$4,$V109-4,0)&amp;"")</f>
        <v>METAL MINES SARL</v>
      </c>
      <c r="S109" s="154" t="str">
        <f t="shared" ca="1" si="9"/>
        <v>CD</v>
      </c>
      <c r="T109" s="154" t="str">
        <f ca="1">IF(B109="","",IF(ISERROR(MATCH($J109,SorP!$B$1:$B$6261,0)),"",INDIRECT("'SorP'!$A$"&amp;MATCH($S109&amp;$J109,SorP!C:C,0))))</f>
        <v>CD-HK</v>
      </c>
      <c r="U109" s="167"/>
      <c r="V109" s="168">
        <f>IF(C109="",NA(),MATCH($B109&amp;$C109,'Smelter Look-up'!$J:$J,0))</f>
        <v>105</v>
      </c>
      <c r="X109" s="169">
        <f t="shared" ca="1" si="8"/>
        <v>0</v>
      </c>
      <c r="AB109" s="312" t="str">
        <f t="shared" si="10"/>
        <v>Cobalt</v>
      </c>
      <c r="AC109" s="169" t="str">
        <f t="shared" si="11"/>
        <v>Cobalt</v>
      </c>
      <c r="AD109" s="169" t="str">
        <f t="shared" si="12"/>
        <v>METAL MINES SARL</v>
      </c>
    </row>
    <row r="110" spans="1:30" s="169" customFormat="1" ht="153">
      <c r="A110" s="154" t="s">
        <v>181</v>
      </c>
      <c r="B110" s="302" t="s">
        <v>40</v>
      </c>
      <c r="C110" s="151" t="s">
        <v>11867</v>
      </c>
      <c r="D110" s="148" t="s">
        <v>11867</v>
      </c>
      <c r="E110" s="148" t="str">
        <f ca="1">IF(ISERROR($V110),"",OFFSET('Smelter Look-up'!$D$4,$V110-4,0)&amp;"")</f>
        <v>CONGO, DEMOCRATIC REPUBLIC OF THE</v>
      </c>
      <c r="F110" s="148" t="str">
        <f ca="1">IF(ISERROR($V110),"",OFFSET('Smelter Look-up'!$E$4,$V110-4,0))</f>
        <v>CID003275</v>
      </c>
      <c r="G110" s="148" t="str">
        <f ca="1">IF(C110=$X$4,"Enter smelter details",IF(ISERROR($V110),"",OFFSET('Smelter Look-up'!$F$4,$V110-4,0)))</f>
        <v>RMI</v>
      </c>
      <c r="H110" s="204">
        <f ca="1">IF(ISERROR($V110),"",OFFSET('Smelter Look-up'!$G$4,$V110-4,0))</f>
        <v>0</v>
      </c>
      <c r="I110" s="205" t="str">
        <f ca="1">IF(ISERROR($V110),"",OFFSET('Smelter Look-up'!$H$4,$V110-4,0))</f>
        <v>Lubumbashi</v>
      </c>
      <c r="J110" s="205" t="str">
        <f ca="1">IF(ISERROR($V110),"",OFFSET('Smelter Look-up'!$I$4,$V110-4,0))</f>
        <v>Haut-Katanga</v>
      </c>
      <c r="K110" s="149"/>
      <c r="L110" s="149"/>
      <c r="M110" s="149"/>
      <c r="N110" s="149"/>
      <c r="O110" s="149"/>
      <c r="P110" s="207"/>
      <c r="Q110" s="150"/>
      <c r="R110" s="148" t="str">
        <f ca="1">IF(ISERROR($V110),"",OFFSET('Smelter Look-up'!$C$4,$V110-4,0)&amp;"")</f>
        <v>La Compagnie de Traitement des Rejets de Kingamyambo S.A. (Metalkol S.A.)</v>
      </c>
      <c r="S110" s="154" t="str">
        <f t="shared" ca="1" si="9"/>
        <v>CD</v>
      </c>
      <c r="T110" s="154" t="str">
        <f ca="1">IF(B110="","",IF(ISERROR(MATCH($J110,SorP!$B$1:$B$6261,0)),"",INDIRECT("'SorP'!$A$"&amp;MATCH($S110&amp;$J110,SorP!C:C,0))))</f>
        <v>CD-HK</v>
      </c>
      <c r="U110" s="167"/>
      <c r="V110" s="168">
        <f>IF(C110="",NA(),MATCH($B110&amp;$C110,'Smelter Look-up'!$J:$J,0))</f>
        <v>89</v>
      </c>
      <c r="X110" s="169">
        <f t="shared" ca="1" si="8"/>
        <v>0</v>
      </c>
      <c r="AB110" s="312" t="str">
        <f t="shared" si="10"/>
        <v>Cobalt</v>
      </c>
      <c r="AC110" s="169" t="str">
        <f t="shared" si="11"/>
        <v>Cobalt</v>
      </c>
      <c r="AD110" s="169" t="str">
        <f t="shared" si="12"/>
        <v>La Compagnie de Traitement des Rejets de Kingamyambo S.A. (Metalkol S.A.)</v>
      </c>
    </row>
    <row r="111" spans="1:30" s="169" customFormat="1" ht="63.75">
      <c r="A111" s="154" t="s">
        <v>11802</v>
      </c>
      <c r="B111" s="302" t="s">
        <v>40</v>
      </c>
      <c r="C111" s="151" t="s">
        <v>11803</v>
      </c>
      <c r="D111" s="148" t="s">
        <v>11803</v>
      </c>
      <c r="E111" s="148" t="str">
        <f ca="1">IF(ISERROR($V111),"",OFFSET('Smelter Look-up'!$D$4,$V111-4,0)&amp;"")</f>
        <v>CONGO, DEMOCRATIC REPUBLIC OF THE</v>
      </c>
      <c r="F111" s="148" t="str">
        <f ca="1">IF(ISERROR($V111),"",OFFSET('Smelter Look-up'!$E$4,$V111-4,0))</f>
        <v>CID003276</v>
      </c>
      <c r="G111" s="148" t="str">
        <f ca="1">IF(C111=$X$4,"Enter smelter details",IF(ISERROR($V111),"",OFFSET('Smelter Look-up'!$F$4,$V111-4,0)))</f>
        <v>RMI</v>
      </c>
      <c r="H111" s="204">
        <f ca="1">IF(ISERROR($V111),"",OFFSET('Smelter Look-up'!$G$4,$V111-4,0))</f>
        <v>0</v>
      </c>
      <c r="I111" s="205" t="str">
        <f ca="1">IF(ISERROR($V111),"",OFFSET('Smelter Look-up'!$H$4,$V111-4,0))</f>
        <v>Lubumbashi</v>
      </c>
      <c r="J111" s="205" t="str">
        <f ca="1">IF(ISERROR($V111),"",OFFSET('Smelter Look-up'!$I$4,$V111-4,0))</f>
        <v>Haut-Katanga</v>
      </c>
      <c r="K111" s="149"/>
      <c r="L111" s="149"/>
      <c r="M111" s="149"/>
      <c r="N111" s="149"/>
      <c r="O111" s="149"/>
      <c r="P111" s="207"/>
      <c r="Q111" s="150"/>
      <c r="R111" s="148" t="str">
        <f ca="1">IF(ISERROR($V111),"",OFFSET('Smelter Look-up'!$C$4,$V111-4,0)&amp;"")</f>
        <v>LA MINIERE DE KASOMBO SAS</v>
      </c>
      <c r="S111" s="154" t="str">
        <f t="shared" ca="1" si="9"/>
        <v>CD</v>
      </c>
      <c r="T111" s="154" t="str">
        <f ca="1">IF(B111="","",IF(ISERROR(MATCH($J111,SorP!$B$1:$B$6261,0)),"",INDIRECT("'SorP'!$A$"&amp;MATCH($S111&amp;$J111,SorP!C:C,0))))</f>
        <v>CD-HK</v>
      </c>
      <c r="U111" s="167"/>
      <c r="V111" s="168">
        <f>IF(C111="",NA(),MATCH($B111&amp;$C111,'Smelter Look-up'!$J:$J,0))</f>
        <v>92</v>
      </c>
      <c r="X111" s="169">
        <f t="shared" ca="1" si="8"/>
        <v>0</v>
      </c>
      <c r="AB111" s="312" t="str">
        <f t="shared" si="10"/>
        <v>Cobalt</v>
      </c>
      <c r="AC111" s="169" t="str">
        <f t="shared" si="11"/>
        <v>Cobalt</v>
      </c>
      <c r="AD111" s="169" t="str">
        <f t="shared" si="12"/>
        <v>LA MINIERE DE KASOMBO SAS</v>
      </c>
    </row>
    <row r="112" spans="1:30" s="169" customFormat="1" ht="25.5">
      <c r="A112" s="154" t="s">
        <v>211</v>
      </c>
      <c r="B112" s="302" t="s">
        <v>40</v>
      </c>
      <c r="C112" s="151" t="s">
        <v>20355</v>
      </c>
      <c r="D112" s="148" t="s">
        <v>20355</v>
      </c>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Unknown</v>
      </c>
      <c r="T112" s="154" t="str">
        <f ca="1">IF(B112="","",IF(ISERROR(MATCH($J112,SorP!$B$1:$B$6261,0)),"",INDIRECT("'SorP'!$A$"&amp;MATCH($S112&amp;$J112,SorP!C:C,0))))</f>
        <v/>
      </c>
      <c r="U112" s="167"/>
      <c r="V112" s="168" t="e">
        <f>IF(C112="",NA(),MATCH($B112&amp;$C112,'Smelter Look-up'!$J:$J,0))</f>
        <v>#N/A</v>
      </c>
      <c r="X112" s="169">
        <f t="shared" ca="1" si="8"/>
        <v>0</v>
      </c>
      <c r="AB112" s="312" t="str">
        <f t="shared" si="10"/>
        <v>Cobalt</v>
      </c>
      <c r="AC112" s="169" t="str">
        <f t="shared" si="11"/>
        <v>Cobalt</v>
      </c>
      <c r="AD112" s="169" t="str">
        <f t="shared" si="12"/>
        <v>Murrin Murrin Operations Pty Ltd</v>
      </c>
    </row>
    <row r="113" spans="1:30" s="169" customFormat="1" ht="25.5">
      <c r="A113" s="154" t="s">
        <v>211</v>
      </c>
      <c r="B113" s="302" t="s">
        <v>40</v>
      </c>
      <c r="C113" s="151" t="s">
        <v>20355</v>
      </c>
      <c r="D113" s="148" t="s">
        <v>20355</v>
      </c>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Unknown</v>
      </c>
      <c r="T113" s="154" t="str">
        <f ca="1">IF(B113="","",IF(ISERROR(MATCH($J113,SorP!$B$1:$B$6261,0)),"",INDIRECT("'SorP'!$A$"&amp;MATCH($S113&amp;$J113,SorP!C:C,0))))</f>
        <v/>
      </c>
      <c r="U113" s="167"/>
      <c r="V113" s="168" t="e">
        <f>IF(C113="",NA(),MATCH($B113&amp;$C113,'Smelter Look-up'!$J:$J,0))</f>
        <v>#N/A</v>
      </c>
      <c r="X113" s="169">
        <f t="shared" ca="1" si="8"/>
        <v>0</v>
      </c>
      <c r="AB113" s="312" t="str">
        <f t="shared" si="10"/>
        <v>Cobalt</v>
      </c>
      <c r="AC113" s="169" t="str">
        <f t="shared" si="11"/>
        <v>Cobalt</v>
      </c>
      <c r="AD113" s="169" t="str">
        <f t="shared" si="12"/>
        <v>Murrin Murrin Operations Pty Ltd</v>
      </c>
    </row>
    <row r="114" spans="1:30" s="169" customFormat="1" ht="89.25">
      <c r="A114" s="154" t="s">
        <v>217</v>
      </c>
      <c r="B114" s="302" t="s">
        <v>40</v>
      </c>
      <c r="C114" s="151" t="s">
        <v>216</v>
      </c>
      <c r="D114" s="148" t="s">
        <v>216</v>
      </c>
      <c r="E114" s="148" t="str">
        <f ca="1">IF(ISERROR($V114),"",OFFSET('Smelter Look-up'!$D$4,$V114-4,0)&amp;"")</f>
        <v>CONGO, DEMOCRATIC REPUBLIC OF THE</v>
      </c>
      <c r="F114" s="148" t="str">
        <f ca="1">IF(ISERROR($V114),"",OFFSET('Smelter Look-up'!$E$4,$V114-4,0))</f>
        <v>CID003464</v>
      </c>
      <c r="G114" s="148" t="str">
        <f ca="1">IF(C114=$X$4,"Enter smelter details",IF(ISERROR($V114),"",OFFSET('Smelter Look-up'!$F$4,$V114-4,0)))</f>
        <v>RMI</v>
      </c>
      <c r="H114" s="204">
        <f ca="1">IF(ISERROR($V114),"",OFFSET('Smelter Look-up'!$G$4,$V114-4,0))</f>
        <v>0</v>
      </c>
      <c r="I114" s="205" t="str">
        <f ca="1">IF(ISERROR($V114),"",OFFSET('Smelter Look-up'!$H$4,$V114-4,0))</f>
        <v>Kisanfu</v>
      </c>
      <c r="J114" s="205" t="str">
        <f ca="1">IF(ISERROR($V114),"",OFFSET('Smelter Look-up'!$I$4,$V114-4,0))</f>
        <v>Lualaba</v>
      </c>
      <c r="K114" s="149"/>
      <c r="L114" s="149"/>
      <c r="M114" s="149"/>
      <c r="N114" s="149"/>
      <c r="O114" s="149"/>
      <c r="P114" s="207"/>
      <c r="Q114" s="150"/>
      <c r="R114" s="148" t="str">
        <f ca="1">IF(ISERROR($V114),"",OFFSET('Smelter Look-up'!$C$4,$V114-4,0)&amp;"")</f>
        <v>MKM - La Miniere de Kalumbwe Myunga</v>
      </c>
      <c r="S114" s="154" t="str">
        <f t="shared" ca="1" si="9"/>
        <v>CD</v>
      </c>
      <c r="T114" s="154" t="str">
        <f ca="1">IF(B114="","",IF(ISERROR(MATCH($J114,SorP!$B$1:$B$6261,0)),"",INDIRECT("'SorP'!$A$"&amp;MATCH($S114&amp;$J114,SorP!C:C,0))))</f>
        <v>CD-LU</v>
      </c>
      <c r="U114" s="167"/>
      <c r="V114" s="168">
        <f>IF(C114="",NA(),MATCH($B114&amp;$C114,'Smelter Look-up'!$J:$J,0))</f>
        <v>110</v>
      </c>
      <c r="X114" s="169">
        <f t="shared" ca="1" si="8"/>
        <v>0</v>
      </c>
      <c r="AB114" s="312" t="str">
        <f t="shared" si="10"/>
        <v>Cobalt</v>
      </c>
      <c r="AC114" s="169" t="str">
        <f t="shared" si="11"/>
        <v>Cobalt</v>
      </c>
      <c r="AD114" s="169" t="str">
        <f t="shared" si="12"/>
        <v>MKM - La Miniere de Kalumbwe Myunga</v>
      </c>
    </row>
    <row r="115" spans="1:30" s="169" customFormat="1" ht="89.25">
      <c r="A115" s="154" t="s">
        <v>217</v>
      </c>
      <c r="B115" s="302" t="s">
        <v>40</v>
      </c>
      <c r="C115" s="151" t="s">
        <v>216</v>
      </c>
      <c r="D115" s="148" t="s">
        <v>216</v>
      </c>
      <c r="E115" s="148" t="str">
        <f ca="1">IF(ISERROR($V115),"",OFFSET('Smelter Look-up'!$D$4,$V115-4,0)&amp;"")</f>
        <v>CONGO, DEMOCRATIC REPUBLIC OF THE</v>
      </c>
      <c r="F115" s="148" t="str">
        <f ca="1">IF(ISERROR($V115),"",OFFSET('Smelter Look-up'!$E$4,$V115-4,0))</f>
        <v>CID003464</v>
      </c>
      <c r="G115" s="148" t="str">
        <f ca="1">IF(C115=$X$4,"Enter smelter details",IF(ISERROR($V115),"",OFFSET('Smelter Look-up'!$F$4,$V115-4,0)))</f>
        <v>RMI</v>
      </c>
      <c r="H115" s="204">
        <f ca="1">IF(ISERROR($V115),"",OFFSET('Smelter Look-up'!$G$4,$V115-4,0))</f>
        <v>0</v>
      </c>
      <c r="I115" s="205" t="str">
        <f ca="1">IF(ISERROR($V115),"",OFFSET('Smelter Look-up'!$H$4,$V115-4,0))</f>
        <v>Kisanfu</v>
      </c>
      <c r="J115" s="205" t="str">
        <f ca="1">IF(ISERROR($V115),"",OFFSET('Smelter Look-up'!$I$4,$V115-4,0))</f>
        <v>Lualaba</v>
      </c>
      <c r="K115" s="149"/>
      <c r="L115" s="149"/>
      <c r="M115" s="149"/>
      <c r="N115" s="149"/>
      <c r="O115" s="149"/>
      <c r="P115" s="207"/>
      <c r="Q115" s="150"/>
      <c r="R115" s="148" t="str">
        <f ca="1">IF(ISERROR($V115),"",OFFSET('Smelter Look-up'!$C$4,$V115-4,0)&amp;"")</f>
        <v>MKM - La Miniere de Kalumbwe Myunga</v>
      </c>
      <c r="S115" s="154" t="str">
        <f t="shared" ca="1" si="9"/>
        <v>CD</v>
      </c>
      <c r="T115" s="154" t="str">
        <f ca="1">IF(B115="","",IF(ISERROR(MATCH($J115,SorP!$B$1:$B$6261,0)),"",INDIRECT("'SorP'!$A$"&amp;MATCH($S115&amp;$J115,SorP!C:C,0))))</f>
        <v>CD-LU</v>
      </c>
      <c r="U115" s="167"/>
      <c r="V115" s="168">
        <f>IF(C115="",NA(),MATCH($B115&amp;$C115,'Smelter Look-up'!$J:$J,0))</f>
        <v>110</v>
      </c>
      <c r="X115" s="169">
        <f t="shared" ca="1" si="8"/>
        <v>0</v>
      </c>
      <c r="AB115" s="312" t="str">
        <f t="shared" si="10"/>
        <v>Cobalt</v>
      </c>
      <c r="AC115" s="169" t="str">
        <f t="shared" si="11"/>
        <v>Cobalt</v>
      </c>
      <c r="AD115" s="169" t="str">
        <f t="shared" si="12"/>
        <v>MKM - La Miniere de Kalumbwe Myunga</v>
      </c>
    </row>
    <row r="116" spans="1:30" s="169" customFormat="1" ht="38.25">
      <c r="A116" s="154" t="s">
        <v>18618</v>
      </c>
      <c r="B116" s="302" t="s">
        <v>40</v>
      </c>
      <c r="C116" s="151" t="s">
        <v>18172</v>
      </c>
      <c r="D116" s="148" t="s">
        <v>18172</v>
      </c>
      <c r="E116" s="148" t="str">
        <f ca="1">IF(ISERROR($V116),"",OFFSET('Smelter Look-up'!$D$4,$V116-4,0)&amp;"")</f>
        <v>CONGO, DEMOCRATIC REPUBLIC OF THE</v>
      </c>
      <c r="F116" s="148" t="str">
        <f ca="1">IF(ISERROR($V116),"",OFFSET('Smelter Look-up'!$E$4,$V116-4,0))</f>
        <v>CID005060</v>
      </c>
      <c r="G116" s="148" t="str">
        <f ca="1">IF(C116=$X$4,"Enter smelter details",IF(ISERROR($V116),"",OFFSET('Smelter Look-up'!$F$4,$V116-4,0)))</f>
        <v>RMI</v>
      </c>
      <c r="H116" s="204">
        <f ca="1">IF(ISERROR($V116),"",OFFSET('Smelter Look-up'!$G$4,$V116-4,0))</f>
        <v>0</v>
      </c>
      <c r="I116" s="205" t="str">
        <f ca="1">IF(ISERROR($V116),"",OFFSET('Smelter Look-up'!$H$4,$V116-4,0))</f>
        <v>Lubumbashi</v>
      </c>
      <c r="J116" s="205" t="str">
        <f ca="1">IF(ISERROR($V116),"",OFFSET('Smelter Look-up'!$I$4,$V116-4,0))</f>
        <v>Haut-Katanga</v>
      </c>
      <c r="K116" s="149"/>
      <c r="L116" s="149"/>
      <c r="M116" s="149"/>
      <c r="N116" s="149"/>
      <c r="O116" s="149"/>
      <c r="P116" s="207"/>
      <c r="Q116" s="150"/>
      <c r="R116" s="148" t="str">
        <f ca="1">IF(ISERROR($V116),"",OFFSET('Smelter Look-up'!$C$4,$V116-4,0)&amp;"")</f>
        <v>MMG Kinsevere SARL</v>
      </c>
      <c r="S116" s="154" t="str">
        <f t="shared" ca="1" si="9"/>
        <v>CD</v>
      </c>
      <c r="T116" s="154" t="str">
        <f ca="1">IF(B116="","",IF(ISERROR(MATCH($J116,SorP!$B$1:$B$6261,0)),"",INDIRECT("'SorP'!$A$"&amp;MATCH($S116&amp;$J116,SorP!C:C,0))))</f>
        <v>CD-HK</v>
      </c>
      <c r="U116" s="167"/>
      <c r="V116" s="168">
        <f>IF(C116="",NA(),MATCH($B116&amp;$C116,'Smelter Look-up'!$J:$J,0))</f>
        <v>112</v>
      </c>
      <c r="X116" s="169">
        <f t="shared" ca="1" si="8"/>
        <v>0</v>
      </c>
      <c r="AB116" s="312" t="str">
        <f t="shared" si="10"/>
        <v>Cobalt</v>
      </c>
      <c r="AC116" s="169" t="str">
        <f t="shared" si="11"/>
        <v>Cobalt</v>
      </c>
      <c r="AD116" s="169" t="str">
        <f t="shared" si="12"/>
        <v>MMG Kinsevere SARL</v>
      </c>
    </row>
    <row r="117" spans="1:30" s="169" customFormat="1" ht="25.5">
      <c r="A117" s="154" t="s">
        <v>211</v>
      </c>
      <c r="B117" s="302" t="s">
        <v>40</v>
      </c>
      <c r="C117" s="151" t="s">
        <v>20355</v>
      </c>
      <c r="D117" s="148" t="s">
        <v>20355</v>
      </c>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Unknown</v>
      </c>
      <c r="T117" s="154" t="str">
        <f ca="1">IF(B117="","",IF(ISERROR(MATCH($J117,SorP!$B$1:$B$6261,0)),"",INDIRECT("'SorP'!$A$"&amp;MATCH($S117&amp;$J117,SorP!C:C,0))))</f>
        <v/>
      </c>
      <c r="U117" s="167"/>
      <c r="V117" s="168" t="e">
        <f>IF(C117="",NA(),MATCH($B117&amp;$C117,'Smelter Look-up'!$J:$J,0))</f>
        <v>#N/A</v>
      </c>
      <c r="X117" s="169">
        <f t="shared" ca="1" si="8"/>
        <v>0</v>
      </c>
      <c r="AB117" s="312" t="str">
        <f t="shared" si="10"/>
        <v>Cobalt</v>
      </c>
      <c r="AC117" s="169" t="str">
        <f t="shared" si="11"/>
        <v>Cobalt</v>
      </c>
      <c r="AD117" s="169" t="str">
        <f t="shared" si="12"/>
        <v>Murrin Murrin Operations Pty Ltd</v>
      </c>
    </row>
    <row r="118" spans="1:30" s="169" customFormat="1" ht="25.5">
      <c r="A118" s="154" t="s">
        <v>211</v>
      </c>
      <c r="B118" s="302" t="s">
        <v>40</v>
      </c>
      <c r="C118" s="151" t="s">
        <v>20355</v>
      </c>
      <c r="D118" s="148" t="s">
        <v>20355</v>
      </c>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Unknown</v>
      </c>
      <c r="T118" s="154" t="str">
        <f ca="1">IF(B118="","",IF(ISERROR(MATCH($J118,SorP!$B$1:$B$6261,0)),"",INDIRECT("'SorP'!$A$"&amp;MATCH($S118&amp;$J118,SorP!C:C,0))))</f>
        <v/>
      </c>
      <c r="U118" s="167"/>
      <c r="V118" s="168" t="e">
        <f>IF(C118="",NA(),MATCH($B118&amp;$C118,'Smelter Look-up'!$J:$J,0))</f>
        <v>#N/A</v>
      </c>
      <c r="X118" s="169">
        <f t="shared" ca="1" si="8"/>
        <v>0</v>
      </c>
      <c r="AB118" s="312" t="str">
        <f t="shared" si="10"/>
        <v>Cobalt</v>
      </c>
      <c r="AC118" s="169" t="str">
        <f t="shared" si="11"/>
        <v>Cobalt</v>
      </c>
      <c r="AD118" s="169" t="str">
        <f t="shared" si="12"/>
        <v>Murrin Murrin Operations Pty Ltd</v>
      </c>
    </row>
    <row r="119" spans="1:30" s="169" customFormat="1" ht="51">
      <c r="A119" s="154" t="s">
        <v>11870</v>
      </c>
      <c r="B119" s="302" t="s">
        <v>40</v>
      </c>
      <c r="C119" s="151" t="s">
        <v>11869</v>
      </c>
      <c r="D119" s="148" t="s">
        <v>11869</v>
      </c>
      <c r="E119" s="148" t="str">
        <f ca="1">IF(ISERROR($V119),"",OFFSET('Smelter Look-up'!$D$4,$V119-4,0)&amp;"")</f>
        <v>CONGO, DEMOCRATIC REPUBLIC OF THE</v>
      </c>
      <c r="F119" s="148" t="str">
        <f ca="1">IF(ISERROR($V119),"",OFFSET('Smelter Look-up'!$E$4,$V119-4,0))</f>
        <v>CID003301</v>
      </c>
      <c r="G119" s="148" t="str">
        <f ca="1">IF(C119=$X$4,"Enter smelter details",IF(ISERROR($V119),"",OFFSET('Smelter Look-up'!$F$4,$V119-4,0)))</f>
        <v>RMI</v>
      </c>
      <c r="H119" s="204">
        <f ca="1">IF(ISERROR($V119),"",OFFSET('Smelter Look-up'!$G$4,$V119-4,0))</f>
        <v>0</v>
      </c>
      <c r="I119" s="205" t="str">
        <f ca="1">IF(ISERROR($V119),"",OFFSET('Smelter Look-up'!$H$4,$V119-4,0))</f>
        <v>Kolwezi</v>
      </c>
      <c r="J119" s="205" t="str">
        <f ca="1">IF(ISERROR($V119),"",OFFSET('Smelter Look-up'!$I$4,$V119-4,0))</f>
        <v>Lualaba</v>
      </c>
      <c r="K119" s="149"/>
      <c r="L119" s="149"/>
      <c r="M119" s="149"/>
      <c r="N119" s="149"/>
      <c r="O119" s="149"/>
      <c r="P119" s="207"/>
      <c r="Q119" s="150"/>
      <c r="R119" s="148" t="str">
        <f ca="1">IF(ISERROR($V119),"",OFFSET('Smelter Look-up'!$C$4,$V119-4,0)&amp;"")</f>
        <v>Mutanda Mining SPRL</v>
      </c>
      <c r="S119" s="154" t="str">
        <f t="shared" ca="1" si="9"/>
        <v>CD</v>
      </c>
      <c r="T119" s="154" t="str">
        <f ca="1">IF(B119="","",IF(ISERROR(MATCH($J119,SorP!$B$1:$B$6261,0)),"",INDIRECT("'SorP'!$A$"&amp;MATCH($S119&amp;$J119,SorP!C:C,0))))</f>
        <v>CD-LU</v>
      </c>
      <c r="U119" s="167"/>
      <c r="V119" s="168">
        <f>IF(C119="",NA(),MATCH($B119&amp;$C119,'Smelter Look-up'!$J:$J,0))</f>
        <v>115</v>
      </c>
      <c r="X119" s="169">
        <f t="shared" ca="1" si="8"/>
        <v>0</v>
      </c>
      <c r="AB119" s="312" t="str">
        <f t="shared" si="10"/>
        <v>Cobalt</v>
      </c>
      <c r="AC119" s="169" t="str">
        <f t="shared" si="11"/>
        <v>Cobalt</v>
      </c>
      <c r="AD119" s="169" t="str">
        <f t="shared" si="12"/>
        <v>Mutanda Mining SPRL</v>
      </c>
    </row>
    <row r="120" spans="1:30" s="169" customFormat="1" ht="51">
      <c r="A120" s="154" t="s">
        <v>11870</v>
      </c>
      <c r="B120" s="302" t="s">
        <v>40</v>
      </c>
      <c r="C120" s="151" t="s">
        <v>11869</v>
      </c>
      <c r="D120" s="148" t="s">
        <v>11869</v>
      </c>
      <c r="E120" s="148" t="str">
        <f ca="1">IF(ISERROR($V120),"",OFFSET('Smelter Look-up'!$D$4,$V120-4,0)&amp;"")</f>
        <v>CONGO, DEMOCRATIC REPUBLIC OF THE</v>
      </c>
      <c r="F120" s="148" t="str">
        <f ca="1">IF(ISERROR($V120),"",OFFSET('Smelter Look-up'!$E$4,$V120-4,0))</f>
        <v>CID003301</v>
      </c>
      <c r="G120" s="148" t="str">
        <f ca="1">IF(C120=$X$4,"Enter smelter details",IF(ISERROR($V120),"",OFFSET('Smelter Look-up'!$F$4,$V120-4,0)))</f>
        <v>RMI</v>
      </c>
      <c r="H120" s="204">
        <f ca="1">IF(ISERROR($V120),"",OFFSET('Smelter Look-up'!$G$4,$V120-4,0))</f>
        <v>0</v>
      </c>
      <c r="I120" s="205" t="str">
        <f ca="1">IF(ISERROR($V120),"",OFFSET('Smelter Look-up'!$H$4,$V120-4,0))</f>
        <v>Kolwezi</v>
      </c>
      <c r="J120" s="205" t="str">
        <f ca="1">IF(ISERROR($V120),"",OFFSET('Smelter Look-up'!$I$4,$V120-4,0))</f>
        <v>Lualaba</v>
      </c>
      <c r="K120" s="149"/>
      <c r="L120" s="149"/>
      <c r="M120" s="149"/>
      <c r="N120" s="149"/>
      <c r="O120" s="149"/>
      <c r="P120" s="207"/>
      <c r="Q120" s="150"/>
      <c r="R120" s="148" t="str">
        <f ca="1">IF(ISERROR($V120),"",OFFSET('Smelter Look-up'!$C$4,$V120-4,0)&amp;"")</f>
        <v>Mutanda Mining SPRL</v>
      </c>
      <c r="S120" s="154" t="str">
        <f t="shared" ca="1" si="9"/>
        <v>CD</v>
      </c>
      <c r="T120" s="154" t="str">
        <f ca="1">IF(B120="","",IF(ISERROR(MATCH($J120,SorP!$B$1:$B$6261,0)),"",INDIRECT("'SorP'!$A$"&amp;MATCH($S120&amp;$J120,SorP!C:C,0))))</f>
        <v>CD-LU</v>
      </c>
      <c r="U120" s="167"/>
      <c r="V120" s="168">
        <f>IF(C120="",NA(),MATCH($B120&amp;$C120,'Smelter Look-up'!$J:$J,0))</f>
        <v>115</v>
      </c>
      <c r="X120" s="169">
        <f t="shared" ca="1" si="8"/>
        <v>0</v>
      </c>
      <c r="AB120" s="312" t="str">
        <f t="shared" si="10"/>
        <v>Cobalt</v>
      </c>
      <c r="AC120" s="169" t="str">
        <f t="shared" si="11"/>
        <v>Cobalt</v>
      </c>
      <c r="AD120" s="169" t="str">
        <f t="shared" si="12"/>
        <v>Mutanda Mining SPRL</v>
      </c>
    </row>
    <row r="121" spans="1:30" s="169" customFormat="1" ht="127.5">
      <c r="A121" s="154" t="s">
        <v>11804</v>
      </c>
      <c r="B121" s="302" t="s">
        <v>40</v>
      </c>
      <c r="C121" s="151" t="s">
        <v>11805</v>
      </c>
      <c r="D121" s="148" t="s">
        <v>11805</v>
      </c>
      <c r="E121" s="148" t="str">
        <f ca="1">IF(ISERROR($V121),"",OFFSET('Smelter Look-up'!$D$4,$V121-4,0)&amp;"")</f>
        <v>RUSSIAN FEDERATION</v>
      </c>
      <c r="F121" s="148" t="str">
        <f ca="1">IF(ISERROR($V121),"",OFFSET('Smelter Look-up'!$E$4,$V121-4,0))</f>
        <v>CID004011</v>
      </c>
      <c r="G121" s="148" t="str">
        <f ca="1">IF(C121=$X$4,"Enter smelter details",IF(ISERROR($V121),"",OFFSET('Smelter Look-up'!$F$4,$V121-4,0)))</f>
        <v>RMI</v>
      </c>
      <c r="H121" s="204">
        <f ca="1">IF(ISERROR($V121),"",OFFSET('Smelter Look-up'!$G$4,$V121-4,0))</f>
        <v>0</v>
      </c>
      <c r="I121" s="205" t="str">
        <f ca="1">IF(ISERROR($V121),"",OFFSET('Smelter Look-up'!$H$4,$V121-4,0))</f>
        <v>Norilsk</v>
      </c>
      <c r="J121" s="205" t="str">
        <f ca="1">IF(ISERROR($V121),"",OFFSET('Smelter Look-up'!$I$4,$V121-4,0))</f>
        <v>Krasnoyarskiy kray</v>
      </c>
      <c r="K121" s="149"/>
      <c r="L121" s="149"/>
      <c r="M121" s="149"/>
      <c r="N121" s="149"/>
      <c r="O121" s="149"/>
      <c r="P121" s="207"/>
      <c r="Q121" s="150"/>
      <c r="R121" s="148" t="str">
        <f ca="1">IF(ISERROR($V121),"",OFFSET('Smelter Look-up'!$C$4,$V121-4,0)&amp;"")</f>
        <v>Nadezhda Metallurgical Plant of MMC Norilsk Nickel's Polar Division</v>
      </c>
      <c r="S121" s="154" t="str">
        <f t="shared" ca="1" si="9"/>
        <v>RU</v>
      </c>
      <c r="T121" s="154" t="str">
        <f ca="1">IF(B121="","",IF(ISERROR(MATCH($J121,SorP!$B$1:$B$6261,0)),"",INDIRECT("'SorP'!$A$"&amp;MATCH($S121&amp;$J121,SorP!C:C,0))))</f>
        <v>RU-KYA</v>
      </c>
      <c r="U121" s="167"/>
      <c r="V121" s="168">
        <f>IF(C121="",NA(),MATCH($B121&amp;$C121,'Smelter Look-up'!$J:$J,0))</f>
        <v>117</v>
      </c>
      <c r="X121" s="169">
        <f t="shared" ca="1" si="8"/>
        <v>0</v>
      </c>
      <c r="AB121" s="312" t="str">
        <f t="shared" si="10"/>
        <v>Cobalt</v>
      </c>
      <c r="AC121" s="169" t="str">
        <f t="shared" si="11"/>
        <v>Cobalt</v>
      </c>
      <c r="AD121" s="169" t="str">
        <f t="shared" si="12"/>
        <v>Nadezhda Metallurgical Plant of MMC Norilsk Nickel's Polar Division</v>
      </c>
    </row>
    <row r="122" spans="1:30" s="169" customFormat="1" ht="127.5">
      <c r="A122" s="154" t="s">
        <v>11804</v>
      </c>
      <c r="B122" s="302" t="s">
        <v>40</v>
      </c>
      <c r="C122" s="151" t="s">
        <v>11805</v>
      </c>
      <c r="D122" s="148" t="s">
        <v>11805</v>
      </c>
      <c r="E122" s="148" t="str">
        <f ca="1">IF(ISERROR($V122),"",OFFSET('Smelter Look-up'!$D$4,$V122-4,0)&amp;"")</f>
        <v>RUSSIAN FEDERATION</v>
      </c>
      <c r="F122" s="148" t="str">
        <f ca="1">IF(ISERROR($V122),"",OFFSET('Smelter Look-up'!$E$4,$V122-4,0))</f>
        <v>CID004011</v>
      </c>
      <c r="G122" s="148" t="str">
        <f ca="1">IF(C122=$X$4,"Enter smelter details",IF(ISERROR($V122),"",OFFSET('Smelter Look-up'!$F$4,$V122-4,0)))</f>
        <v>RMI</v>
      </c>
      <c r="H122" s="204">
        <f ca="1">IF(ISERROR($V122),"",OFFSET('Smelter Look-up'!$G$4,$V122-4,0))</f>
        <v>0</v>
      </c>
      <c r="I122" s="205" t="str">
        <f ca="1">IF(ISERROR($V122),"",OFFSET('Smelter Look-up'!$H$4,$V122-4,0))</f>
        <v>Norilsk</v>
      </c>
      <c r="J122" s="205" t="str">
        <f ca="1">IF(ISERROR($V122),"",OFFSET('Smelter Look-up'!$I$4,$V122-4,0))</f>
        <v>Krasnoyarskiy kray</v>
      </c>
      <c r="K122" s="149"/>
      <c r="L122" s="149"/>
      <c r="M122" s="149"/>
      <c r="N122" s="149"/>
      <c r="O122" s="149"/>
      <c r="P122" s="207"/>
      <c r="Q122" s="150"/>
      <c r="R122" s="148" t="str">
        <f ca="1">IF(ISERROR($V122),"",OFFSET('Smelter Look-up'!$C$4,$V122-4,0)&amp;"")</f>
        <v>Nadezhda Metallurgical Plant of MMC Norilsk Nickel's Polar Division</v>
      </c>
      <c r="S122" s="154" t="str">
        <f t="shared" ca="1" si="9"/>
        <v>RU</v>
      </c>
      <c r="T122" s="154" t="str">
        <f ca="1">IF(B122="","",IF(ISERROR(MATCH($J122,SorP!$B$1:$B$6261,0)),"",INDIRECT("'SorP'!$A$"&amp;MATCH($S122&amp;$J122,SorP!C:C,0))))</f>
        <v>RU-KYA</v>
      </c>
      <c r="U122" s="167"/>
      <c r="V122" s="168">
        <f>IF(C122="",NA(),MATCH($B122&amp;$C122,'Smelter Look-up'!$J:$J,0))</f>
        <v>117</v>
      </c>
      <c r="X122" s="169">
        <f t="shared" ca="1" si="8"/>
        <v>0</v>
      </c>
      <c r="AB122" s="312" t="str">
        <f t="shared" si="10"/>
        <v>Cobalt</v>
      </c>
      <c r="AC122" s="169" t="str">
        <f t="shared" si="11"/>
        <v>Cobalt</v>
      </c>
      <c r="AD122" s="169" t="str">
        <f t="shared" si="12"/>
        <v>Nadezhda Metallurgical Plant of MMC Norilsk Nickel's Polar Division</v>
      </c>
    </row>
    <row r="123" spans="1:30" s="169" customFormat="1" ht="89.25">
      <c r="A123" s="154" t="s">
        <v>11872</v>
      </c>
      <c r="B123" s="302" t="s">
        <v>40</v>
      </c>
      <c r="C123" s="151" t="s">
        <v>11871</v>
      </c>
      <c r="D123" s="148" t="s">
        <v>11871</v>
      </c>
      <c r="E123" s="148" t="str">
        <f ca="1">IF(ISERROR($V123),"",OFFSET('Smelter Look-up'!$D$4,$V123-4,0)&amp;"")</f>
        <v>VIET NAM</v>
      </c>
      <c r="F123" s="148" t="str">
        <f ca="1">IF(ISERROR($V123),"",OFFSET('Smelter Look-up'!$E$4,$V123-4,0))</f>
        <v>CID004033</v>
      </c>
      <c r="G123" s="148" t="str">
        <f ca="1">IF(C123=$X$4,"Enter smelter details",IF(ISERROR($V123),"",OFFSET('Smelter Look-up'!$F$4,$V123-4,0)))</f>
        <v>RMI</v>
      </c>
      <c r="H123" s="204">
        <f ca="1">IF(ISERROR($V123),"",OFFSET('Smelter Look-up'!$G$4,$V123-4,0))</f>
        <v>0</v>
      </c>
      <c r="I123" s="205" t="str">
        <f ca="1">IF(ISERROR($V123),"",OFFSET('Smelter Look-up'!$H$4,$V123-4,0))</f>
        <v>Trieu Son</v>
      </c>
      <c r="J123" s="205" t="str">
        <f ca="1">IF(ISERROR($V123),"",OFFSET('Smelter Look-up'!$I$4,$V123-4,0))</f>
        <v>Thanh Hóa</v>
      </c>
      <c r="K123" s="149"/>
      <c r="L123" s="149"/>
      <c r="M123" s="149"/>
      <c r="N123" s="149"/>
      <c r="O123" s="149"/>
      <c r="P123" s="207"/>
      <c r="Q123" s="150"/>
      <c r="R123" s="148" t="str">
        <f ca="1">IF(ISERROR($V123),"",OFFSET('Smelter Look-up'!$C$4,$V123-4,0)&amp;"")</f>
        <v>Nam Viet Cromit Joint Stock Company</v>
      </c>
      <c r="S123" s="154" t="str">
        <f t="shared" ca="1" si="9"/>
        <v>VN</v>
      </c>
      <c r="T123" s="154" t="str">
        <f ca="1">IF(B123="","",IF(ISERROR(MATCH($J123,SorP!$B$1:$B$6261,0)),"",INDIRECT("'SorP'!$A$"&amp;MATCH($S123&amp;$J123,SorP!C:C,0))))</f>
        <v>VN-21</v>
      </c>
      <c r="U123" s="167"/>
      <c r="V123" s="168">
        <f>IF(C123="",NA(),MATCH($B123&amp;$C123,'Smelter Look-up'!$J:$J,0))</f>
        <v>118</v>
      </c>
      <c r="X123" s="169">
        <f t="shared" ca="1" si="8"/>
        <v>0</v>
      </c>
      <c r="AB123" s="312" t="str">
        <f t="shared" si="10"/>
        <v>Cobalt</v>
      </c>
      <c r="AC123" s="169" t="str">
        <f t="shared" si="11"/>
        <v>Cobalt</v>
      </c>
      <c r="AD123" s="169" t="str">
        <f t="shared" si="12"/>
        <v>Nam Viet Cromit Joint Stock Company</v>
      </c>
    </row>
    <row r="124" spans="1:30" s="169" customFormat="1" ht="89.25">
      <c r="A124" s="154" t="s">
        <v>11872</v>
      </c>
      <c r="B124" s="302" t="s">
        <v>40</v>
      </c>
      <c r="C124" s="151" t="s">
        <v>11871</v>
      </c>
      <c r="D124" s="148" t="s">
        <v>11871</v>
      </c>
      <c r="E124" s="148" t="str">
        <f ca="1">IF(ISERROR($V124),"",OFFSET('Smelter Look-up'!$D$4,$V124-4,0)&amp;"")</f>
        <v>VIET NAM</v>
      </c>
      <c r="F124" s="148" t="str">
        <f ca="1">IF(ISERROR($V124),"",OFFSET('Smelter Look-up'!$E$4,$V124-4,0))</f>
        <v>CID004033</v>
      </c>
      <c r="G124" s="148" t="str">
        <f ca="1">IF(C124=$X$4,"Enter smelter details",IF(ISERROR($V124),"",OFFSET('Smelter Look-up'!$F$4,$V124-4,0)))</f>
        <v>RMI</v>
      </c>
      <c r="H124" s="204">
        <f ca="1">IF(ISERROR($V124),"",OFFSET('Smelter Look-up'!$G$4,$V124-4,0))</f>
        <v>0</v>
      </c>
      <c r="I124" s="205" t="str">
        <f ca="1">IF(ISERROR($V124),"",OFFSET('Smelter Look-up'!$H$4,$V124-4,0))</f>
        <v>Trieu Son</v>
      </c>
      <c r="J124" s="205" t="str">
        <f ca="1">IF(ISERROR($V124),"",OFFSET('Smelter Look-up'!$I$4,$V124-4,0))</f>
        <v>Thanh Hóa</v>
      </c>
      <c r="K124" s="149"/>
      <c r="L124" s="149"/>
      <c r="M124" s="149"/>
      <c r="N124" s="149"/>
      <c r="O124" s="149"/>
      <c r="P124" s="207"/>
      <c r="Q124" s="150"/>
      <c r="R124" s="148" t="str">
        <f ca="1">IF(ISERROR($V124),"",OFFSET('Smelter Look-up'!$C$4,$V124-4,0)&amp;"")</f>
        <v>Nam Viet Cromit Joint Stock Company</v>
      </c>
      <c r="S124" s="154" t="str">
        <f t="shared" ca="1" si="9"/>
        <v>VN</v>
      </c>
      <c r="T124" s="154" t="str">
        <f ca="1">IF(B124="","",IF(ISERROR(MATCH($J124,SorP!$B$1:$B$6261,0)),"",INDIRECT("'SorP'!$A$"&amp;MATCH($S124&amp;$J124,SorP!C:C,0))))</f>
        <v>VN-21</v>
      </c>
      <c r="U124" s="167"/>
      <c r="V124" s="168">
        <f>IF(C124="",NA(),MATCH($B124&amp;$C124,'Smelter Look-up'!$J:$J,0))</f>
        <v>118</v>
      </c>
      <c r="X124" s="169">
        <f t="shared" ca="1" si="8"/>
        <v>0</v>
      </c>
      <c r="AB124" s="312" t="str">
        <f t="shared" si="10"/>
        <v>Cobalt</v>
      </c>
      <c r="AC124" s="169" t="str">
        <f t="shared" si="11"/>
        <v>Cobalt</v>
      </c>
      <c r="AD124" s="169" t="str">
        <f t="shared" si="12"/>
        <v>Nam Viet Cromit Joint Stock Company</v>
      </c>
    </row>
    <row r="125" spans="1:30" s="169" customFormat="1" ht="140.25">
      <c r="A125" s="154" t="s">
        <v>223</v>
      </c>
      <c r="B125" s="302" t="s">
        <v>40</v>
      </c>
      <c r="C125" s="151" t="s">
        <v>222</v>
      </c>
      <c r="D125" s="148" t="s">
        <v>222</v>
      </c>
      <c r="E125" s="148" t="str">
        <f ca="1">IF(ISERROR($V125),"",OFFSET('Smelter Look-up'!$D$4,$V125-4,0)&amp;"")</f>
        <v>CHINA</v>
      </c>
      <c r="F125" s="148" t="str">
        <f ca="1">IF(ISERROR($V125),"",OFFSET('Smelter Look-up'!$E$4,$V125-4,0))</f>
        <v>CID003221</v>
      </c>
      <c r="G125" s="148" t="str">
        <f ca="1">IF(C125=$X$4,"Enter smelter details",IF(ISERROR($V125),"",OFFSET('Smelter Look-up'!$F$4,$V125-4,0)))</f>
        <v>RMI</v>
      </c>
      <c r="H125" s="204">
        <f ca="1">IF(ISERROR($V125),"",OFFSET('Smelter Look-up'!$G$4,$V125-4,0))</f>
        <v>0</v>
      </c>
      <c r="I125" s="205" t="str">
        <f ca="1">IF(ISERROR($V125),"",OFFSET('Smelter Look-up'!$H$4,$V125-4,0))</f>
        <v>Haimei</v>
      </c>
      <c r="J125" s="205" t="str">
        <f ca="1">IF(ISERROR($V125),"",OFFSET('Smelter Look-up'!$I$4,$V125-4,0))</f>
        <v>Jiangsu Sheng</v>
      </c>
      <c r="K125" s="149"/>
      <c r="L125" s="149"/>
      <c r="M125" s="149"/>
      <c r="N125" s="149"/>
      <c r="O125" s="149"/>
      <c r="P125" s="207"/>
      <c r="Q125" s="150"/>
      <c r="R125" s="148" t="str">
        <f ca="1">IF(ISERROR($V125),"",OFFSET('Smelter Look-up'!$C$4,$V125-4,0)&amp;"")</f>
        <v>Nantong Xinwei Nickel Cobalt Technology Development Co., Ltd.</v>
      </c>
      <c r="S125" s="154" t="str">
        <f t="shared" ca="1" si="9"/>
        <v>CN</v>
      </c>
      <c r="T125" s="154" t="str">
        <f ca="1">IF(B125="","",IF(ISERROR(MATCH($J125,SorP!$B$1:$B$6261,0)),"",INDIRECT("'SorP'!$A$"&amp;MATCH($S125&amp;$J125,SorP!C:C,0))))</f>
        <v>CN-JS</v>
      </c>
      <c r="U125" s="167"/>
      <c r="V125" s="168">
        <f>IF(C125="",NA(),MATCH($B125&amp;$C125,'Smelter Look-up'!$J:$J,0))</f>
        <v>121</v>
      </c>
      <c r="X125" s="169">
        <f t="shared" ca="1" si="8"/>
        <v>0</v>
      </c>
      <c r="AB125" s="312" t="str">
        <f t="shared" si="10"/>
        <v>Cobalt</v>
      </c>
      <c r="AC125" s="169" t="str">
        <f t="shared" si="11"/>
        <v>Cobalt</v>
      </c>
      <c r="AD125" s="169" t="str">
        <f t="shared" si="12"/>
        <v>Nantong Xinwei Nickel Cobalt Technology Development Co., Ltd.</v>
      </c>
    </row>
    <row r="126" spans="1:30" s="169" customFormat="1" ht="140.25">
      <c r="A126" s="154" t="s">
        <v>223</v>
      </c>
      <c r="B126" s="302" t="s">
        <v>40</v>
      </c>
      <c r="C126" s="151" t="s">
        <v>222</v>
      </c>
      <c r="D126" s="148" t="s">
        <v>222</v>
      </c>
      <c r="E126" s="148" t="str">
        <f ca="1">IF(ISERROR($V126),"",OFFSET('Smelter Look-up'!$D$4,$V126-4,0)&amp;"")</f>
        <v>CHINA</v>
      </c>
      <c r="F126" s="148" t="str">
        <f ca="1">IF(ISERROR($V126),"",OFFSET('Smelter Look-up'!$E$4,$V126-4,0))</f>
        <v>CID003221</v>
      </c>
      <c r="G126" s="148" t="str">
        <f ca="1">IF(C126=$X$4,"Enter smelter details",IF(ISERROR($V126),"",OFFSET('Smelter Look-up'!$F$4,$V126-4,0)))</f>
        <v>RMI</v>
      </c>
      <c r="H126" s="204">
        <f ca="1">IF(ISERROR($V126),"",OFFSET('Smelter Look-up'!$G$4,$V126-4,0))</f>
        <v>0</v>
      </c>
      <c r="I126" s="205" t="str">
        <f ca="1">IF(ISERROR($V126),"",OFFSET('Smelter Look-up'!$H$4,$V126-4,0))</f>
        <v>Haimei</v>
      </c>
      <c r="J126" s="205" t="str">
        <f ca="1">IF(ISERROR($V126),"",OFFSET('Smelter Look-up'!$I$4,$V126-4,0))</f>
        <v>Jiangsu Sheng</v>
      </c>
      <c r="K126" s="149"/>
      <c r="L126" s="149"/>
      <c r="M126" s="149"/>
      <c r="N126" s="149"/>
      <c r="O126" s="149"/>
      <c r="P126" s="207"/>
      <c r="Q126" s="150"/>
      <c r="R126" s="148" t="str">
        <f ca="1">IF(ISERROR($V126),"",OFFSET('Smelter Look-up'!$C$4,$V126-4,0)&amp;"")</f>
        <v>Nantong Xinwei Nickel Cobalt Technology Development Co., Ltd.</v>
      </c>
      <c r="S126" s="154" t="str">
        <f t="shared" ca="1" si="9"/>
        <v>CN</v>
      </c>
      <c r="T126" s="154" t="str">
        <f ca="1">IF(B126="","",IF(ISERROR(MATCH($J126,SorP!$B$1:$B$6261,0)),"",INDIRECT("'SorP'!$A$"&amp;MATCH($S126&amp;$J126,SorP!C:C,0))))</f>
        <v>CN-JS</v>
      </c>
      <c r="U126" s="167"/>
      <c r="V126" s="168">
        <f>IF(C126="",NA(),MATCH($B126&amp;$C126,'Smelter Look-up'!$J:$J,0))</f>
        <v>121</v>
      </c>
      <c r="X126" s="169">
        <f t="shared" ca="1" si="8"/>
        <v>0</v>
      </c>
      <c r="AB126" s="312" t="str">
        <f t="shared" si="10"/>
        <v>Cobalt</v>
      </c>
      <c r="AC126" s="169" t="str">
        <f t="shared" si="11"/>
        <v>Cobalt</v>
      </c>
      <c r="AD126" s="169" t="str">
        <f t="shared" si="12"/>
        <v>Nantong Xinwei Nickel Cobalt Technology Development Co., Ltd.</v>
      </c>
    </row>
    <row r="127" spans="1:30" s="169" customFormat="1" ht="127.5">
      <c r="A127" s="154" t="s">
        <v>226</v>
      </c>
      <c r="B127" s="302" t="s">
        <v>40</v>
      </c>
      <c r="C127" s="151" t="s">
        <v>19562</v>
      </c>
      <c r="D127" s="148" t="s">
        <v>19562</v>
      </c>
      <c r="E127" s="148" t="str">
        <f ca="1">IF(ISERROR($V127),"",OFFSET('Smelter Look-up'!$D$4,$V127-4,0)&amp;"")</f>
        <v>CHINA</v>
      </c>
      <c r="F127" s="148" t="str">
        <f ca="1">IF(ISERROR($V127),"",OFFSET('Smelter Look-up'!$E$4,$V127-4,0))</f>
        <v>CID003398</v>
      </c>
      <c r="G127" s="148" t="str">
        <f ca="1">IF(C127=$X$4,"Enter smelter details",IF(ISERROR($V127),"",OFFSET('Smelter Look-up'!$F$4,$V127-4,0)))</f>
        <v>RMI</v>
      </c>
      <c r="H127" s="204">
        <f ca="1">IF(ISERROR($V127),"",OFFSET('Smelter Look-up'!$G$4,$V127-4,0))</f>
        <v>0</v>
      </c>
      <c r="I127" s="205" t="str">
        <f ca="1">IF(ISERROR($V127),"",OFFSET('Smelter Look-up'!$H$4,$V127-4,0))</f>
        <v>Shaoxing</v>
      </c>
      <c r="J127" s="205" t="str">
        <f ca="1">IF(ISERROR($V127),"",OFFSET('Smelter Look-up'!$I$4,$V127-4,0))</f>
        <v>Zhejiang Sheng</v>
      </c>
      <c r="K127" s="149"/>
      <c r="L127" s="149"/>
      <c r="M127" s="149"/>
      <c r="N127" s="149"/>
      <c r="O127" s="149"/>
      <c r="P127" s="207"/>
      <c r="Q127" s="150"/>
      <c r="R127" s="148" t="str">
        <f ca="1">IF(ISERROR($V127),"",OFFSET('Smelter Look-up'!$C$4,$V127-4,0)&amp;"")</f>
        <v>ZHEJIANG NEW ERA ZHONGNENG TECHNOLOGY CO., LTD.</v>
      </c>
      <c r="S127" s="154" t="str">
        <f t="shared" ca="1" si="9"/>
        <v>CN</v>
      </c>
      <c r="T127" s="154" t="str">
        <f ca="1">IF(B127="","",IF(ISERROR(MATCH($J127,SorP!$B$1:$B$6261,0)),"",INDIRECT("'SorP'!$A$"&amp;MATCH($S127&amp;$J127,SorP!C:C,0))))</f>
        <v>CN-ZJ</v>
      </c>
      <c r="U127" s="167"/>
      <c r="V127" s="168">
        <f>IF(C127="",NA(),MATCH($B127&amp;$C127,'Smelter Look-up'!$J:$J,0))</f>
        <v>176</v>
      </c>
      <c r="X127" s="169">
        <f t="shared" ref="X127:X190" ca="1" si="13">IF(AND(C127="Smelter not listed",OR(LEN(D127)=0,LEN(E127)=0)),1,0)</f>
        <v>0</v>
      </c>
      <c r="AB127" s="312" t="str">
        <f t="shared" si="10"/>
        <v>Cobalt</v>
      </c>
      <c r="AC127" s="169" t="str">
        <f t="shared" si="11"/>
        <v>Cobalt</v>
      </c>
      <c r="AD127" s="169" t="str">
        <f t="shared" si="12"/>
        <v>ZHEJIANG NEW ERA ZHONGNENG TECHNOLOGY CO., LTD.</v>
      </c>
    </row>
    <row r="128" spans="1:30" s="169" customFormat="1" ht="63.75">
      <c r="A128" s="154" t="s">
        <v>96</v>
      </c>
      <c r="B128" s="302" t="s">
        <v>40</v>
      </c>
      <c r="C128" s="151" t="s">
        <v>94</v>
      </c>
      <c r="D128" s="148" t="s">
        <v>94</v>
      </c>
      <c r="E128" s="148" t="str">
        <f ca="1">IF(ISERROR($V128),"",OFFSET('Smelter Look-up'!$D$4,$V128-4,0)&amp;"")</f>
        <v>CANADA</v>
      </c>
      <c r="F128" s="148" t="str">
        <f ca="1">IF(ISERROR($V128),"",OFFSET('Smelter Look-up'!$E$4,$V128-4,0))</f>
        <v>CID003242</v>
      </c>
      <c r="G128" s="148" t="str">
        <f ca="1">IF(C128=$X$4,"Enter smelter details",IF(ISERROR($V128),"",OFFSET('Smelter Look-up'!$F$4,$V128-4,0)))</f>
        <v>RMI</v>
      </c>
      <c r="H128" s="204">
        <f ca="1">IF(ISERROR($V128),"",OFFSET('Smelter Look-up'!$G$4,$V128-4,0))</f>
        <v>0</v>
      </c>
      <c r="I128" s="205" t="str">
        <f ca="1">IF(ISERROR($V128),"",OFFSET('Smelter Look-up'!$H$4,$V128-4,0))</f>
        <v>Toronto</v>
      </c>
      <c r="J128" s="205" t="str">
        <f ca="1">IF(ISERROR($V128),"",OFFSET('Smelter Look-up'!$I$4,$V128-4,0))</f>
        <v>Ontario</v>
      </c>
      <c r="K128" s="149"/>
      <c r="L128" s="149"/>
      <c r="M128" s="149"/>
      <c r="N128" s="149"/>
      <c r="O128" s="149"/>
      <c r="P128" s="207"/>
      <c r="Q128" s="150"/>
      <c r="R128" s="148" t="str">
        <f ca="1">IF(ISERROR($V128),"",OFFSET('Smelter Look-up'!$C$4,$V128-4,0)&amp;"")</f>
        <v>Fort Saskatchewan Metals Facility</v>
      </c>
      <c r="S128" s="154" t="str">
        <f t="shared" ref="S128:S191" ca="1" si="14">IF(B128="","",IF(ISERROR(MATCH($E128,CL,0)),"Unknown",INDIRECT("'C'!$A$"&amp;MATCH($E128,CL,0)+1)))</f>
        <v>CA</v>
      </c>
      <c r="T128" s="154" t="str">
        <f ca="1">IF(B128="","",IF(ISERROR(MATCH($J128,SorP!$B$1:$B$6261,0)),"",INDIRECT("'SorP'!$A$"&amp;MATCH($S128&amp;$J128,SorP!C:C,0))))</f>
        <v>CA-ON</v>
      </c>
      <c r="U128" s="167"/>
      <c r="V128" s="168">
        <f>IF(C128="",NA(),MATCH($B128&amp;$C128,'Smelter Look-up'!$J:$J,0))</f>
        <v>31</v>
      </c>
      <c r="X128" s="169">
        <f t="shared" ca="1" si="13"/>
        <v>0</v>
      </c>
      <c r="AB128" s="312" t="str">
        <f t="shared" si="10"/>
        <v>Cobalt</v>
      </c>
      <c r="AC128" s="169" t="str">
        <f t="shared" si="11"/>
        <v>Cobalt</v>
      </c>
      <c r="AD128" s="169" t="str">
        <f t="shared" si="12"/>
        <v>Fort Saskatchewan Metals Facility</v>
      </c>
    </row>
    <row r="129" spans="1:30" s="169" customFormat="1" ht="102">
      <c r="A129" s="154" t="s">
        <v>230</v>
      </c>
      <c r="B129" s="302" t="s">
        <v>40</v>
      </c>
      <c r="C129" s="151" t="s">
        <v>11807</v>
      </c>
      <c r="D129" s="148" t="s">
        <v>11807</v>
      </c>
      <c r="E129" s="148" t="str">
        <f ca="1">IF(ISERROR($V129),"",OFFSET('Smelter Look-up'!$D$4,$V129-4,0)&amp;"")</f>
        <v>JAPAN</v>
      </c>
      <c r="F129" s="148" t="str">
        <f ca="1">IF(ISERROR($V129),"",OFFSET('Smelter Look-up'!$E$4,$V129-4,0))</f>
        <v>CID003278</v>
      </c>
      <c r="G129" s="148" t="str">
        <f ca="1">IF(C129=$X$4,"Enter smelter details",IF(ISERROR($V129),"",OFFSET('Smelter Look-up'!$F$4,$V129-4,0)))</f>
        <v>RMI</v>
      </c>
      <c r="H129" s="204">
        <f ca="1">IF(ISERROR($V129),"",OFFSET('Smelter Look-up'!$G$4,$V129-4,0))</f>
        <v>0</v>
      </c>
      <c r="I129" s="205" t="str">
        <f ca="1">IF(ISERROR($V129),"",OFFSET('Smelter Look-up'!$H$4,$V129-4,0))</f>
        <v>Niihama</v>
      </c>
      <c r="J129" s="205" t="str">
        <f ca="1">IF(ISERROR($V129),"",OFFSET('Smelter Look-up'!$I$4,$V129-4,0))</f>
        <v>Ehime</v>
      </c>
      <c r="K129" s="149"/>
      <c r="L129" s="149"/>
      <c r="M129" s="149"/>
      <c r="N129" s="149"/>
      <c r="O129" s="149"/>
      <c r="P129" s="207"/>
      <c r="Q129" s="150"/>
      <c r="R129" s="148" t="str">
        <f ca="1">IF(ISERROR($V129),"",OFFSET('Smelter Look-up'!$C$4,$V129-4,0)&amp;"")</f>
        <v>Niihama Nickel Refinery, Sumitomo Metal Mining</v>
      </c>
      <c r="S129" s="154" t="str">
        <f t="shared" ca="1" si="14"/>
        <v>JP</v>
      </c>
      <c r="T129" s="154" t="str">
        <f ca="1">IF(B129="","",IF(ISERROR(MATCH($J129,SorP!$B$1:$B$6261,0)),"",INDIRECT("'SorP'!$A$"&amp;MATCH($S129&amp;$J129,SorP!C:C,0))))</f>
        <v>JP-38</v>
      </c>
      <c r="U129" s="167"/>
      <c r="V129" s="168">
        <f>IF(C129="",NA(),MATCH($B129&amp;$C129,'Smelter Look-up'!$J:$J,0))</f>
        <v>126</v>
      </c>
      <c r="X129" s="169">
        <f t="shared" ca="1" si="13"/>
        <v>0</v>
      </c>
      <c r="AB129" s="312" t="str">
        <f t="shared" si="10"/>
        <v>Cobalt</v>
      </c>
      <c r="AC129" s="169" t="str">
        <f t="shared" si="11"/>
        <v>Cobalt</v>
      </c>
      <c r="AD129" s="169" t="str">
        <f t="shared" si="12"/>
        <v>Niihama Nickel Refinery, Sumitomo Metal Mining</v>
      </c>
    </row>
    <row r="130" spans="1:30" s="169" customFormat="1" ht="102">
      <c r="A130" s="154" t="s">
        <v>230</v>
      </c>
      <c r="B130" s="302" t="s">
        <v>40</v>
      </c>
      <c r="C130" s="151" t="s">
        <v>11807</v>
      </c>
      <c r="D130" s="148" t="s">
        <v>11807</v>
      </c>
      <c r="E130" s="148" t="str">
        <f ca="1">IF(ISERROR($V130),"",OFFSET('Smelter Look-up'!$D$4,$V130-4,0)&amp;"")</f>
        <v>JAPAN</v>
      </c>
      <c r="F130" s="148" t="str">
        <f ca="1">IF(ISERROR($V130),"",OFFSET('Smelter Look-up'!$E$4,$V130-4,0))</f>
        <v>CID003278</v>
      </c>
      <c r="G130" s="148" t="str">
        <f ca="1">IF(C130=$X$4,"Enter smelter details",IF(ISERROR($V130),"",OFFSET('Smelter Look-up'!$F$4,$V130-4,0)))</f>
        <v>RMI</v>
      </c>
      <c r="H130" s="204">
        <f ca="1">IF(ISERROR($V130),"",OFFSET('Smelter Look-up'!$G$4,$V130-4,0))</f>
        <v>0</v>
      </c>
      <c r="I130" s="205" t="str">
        <f ca="1">IF(ISERROR($V130),"",OFFSET('Smelter Look-up'!$H$4,$V130-4,0))</f>
        <v>Niihama</v>
      </c>
      <c r="J130" s="205" t="str">
        <f ca="1">IF(ISERROR($V130),"",OFFSET('Smelter Look-up'!$I$4,$V130-4,0))</f>
        <v>Ehime</v>
      </c>
      <c r="K130" s="149"/>
      <c r="L130" s="149"/>
      <c r="M130" s="149"/>
      <c r="N130" s="149"/>
      <c r="O130" s="149"/>
      <c r="P130" s="207"/>
      <c r="Q130" s="150"/>
      <c r="R130" s="148" t="str">
        <f ca="1">IF(ISERROR($V130),"",OFFSET('Smelter Look-up'!$C$4,$V130-4,0)&amp;"")</f>
        <v>Niihama Nickel Refinery, Sumitomo Metal Mining</v>
      </c>
      <c r="S130" s="154" t="str">
        <f t="shared" ca="1" si="14"/>
        <v>JP</v>
      </c>
      <c r="T130" s="154" t="str">
        <f ca="1">IF(B130="","",IF(ISERROR(MATCH($J130,SorP!$B$1:$B$6261,0)),"",INDIRECT("'SorP'!$A$"&amp;MATCH($S130&amp;$J130,SorP!C:C,0))))</f>
        <v>JP-38</v>
      </c>
      <c r="U130" s="167"/>
      <c r="V130" s="168">
        <f>IF(C130="",NA(),MATCH($B130&amp;$C130,'Smelter Look-up'!$J:$J,0))</f>
        <v>126</v>
      </c>
      <c r="X130" s="169">
        <f t="shared" ca="1" si="13"/>
        <v>0</v>
      </c>
      <c r="AB130" s="312" t="str">
        <f t="shared" si="10"/>
        <v>Cobalt</v>
      </c>
      <c r="AC130" s="169" t="str">
        <f t="shared" si="11"/>
        <v>Cobalt</v>
      </c>
      <c r="AD130" s="169" t="str">
        <f t="shared" si="12"/>
        <v>Niihama Nickel Refinery, Sumitomo Metal Mining</v>
      </c>
    </row>
    <row r="131" spans="1:30" s="169" customFormat="1" ht="102">
      <c r="A131" s="154" t="s">
        <v>230</v>
      </c>
      <c r="B131" s="302" t="s">
        <v>40</v>
      </c>
      <c r="C131" s="151" t="s">
        <v>11807</v>
      </c>
      <c r="D131" s="148" t="s">
        <v>11807</v>
      </c>
      <c r="E131" s="148" t="str">
        <f ca="1">IF(ISERROR($V131),"",OFFSET('Smelter Look-up'!$D$4,$V131-4,0)&amp;"")</f>
        <v>JAPAN</v>
      </c>
      <c r="F131" s="148" t="str">
        <f ca="1">IF(ISERROR($V131),"",OFFSET('Smelter Look-up'!$E$4,$V131-4,0))</f>
        <v>CID003278</v>
      </c>
      <c r="G131" s="148" t="str">
        <f ca="1">IF(C131=$X$4,"Enter smelter details",IF(ISERROR($V131),"",OFFSET('Smelter Look-up'!$F$4,$V131-4,0)))</f>
        <v>RMI</v>
      </c>
      <c r="H131" s="204">
        <f ca="1">IF(ISERROR($V131),"",OFFSET('Smelter Look-up'!$G$4,$V131-4,0))</f>
        <v>0</v>
      </c>
      <c r="I131" s="205" t="str">
        <f ca="1">IF(ISERROR($V131),"",OFFSET('Smelter Look-up'!$H$4,$V131-4,0))</f>
        <v>Niihama</v>
      </c>
      <c r="J131" s="205" t="str">
        <f ca="1">IF(ISERROR($V131),"",OFFSET('Smelter Look-up'!$I$4,$V131-4,0))</f>
        <v>Ehime</v>
      </c>
      <c r="K131" s="149"/>
      <c r="L131" s="149"/>
      <c r="M131" s="149"/>
      <c r="N131" s="149"/>
      <c r="O131" s="149"/>
      <c r="P131" s="207"/>
      <c r="Q131" s="150"/>
      <c r="R131" s="148" t="str">
        <f ca="1">IF(ISERROR($V131),"",OFFSET('Smelter Look-up'!$C$4,$V131-4,0)&amp;"")</f>
        <v>Niihama Nickel Refinery, Sumitomo Metal Mining</v>
      </c>
      <c r="S131" s="154" t="str">
        <f t="shared" ca="1" si="14"/>
        <v>JP</v>
      </c>
      <c r="T131" s="154" t="str">
        <f ca="1">IF(B131="","",IF(ISERROR(MATCH($J131,SorP!$B$1:$B$6261,0)),"",INDIRECT("'SorP'!$A$"&amp;MATCH($S131&amp;$J131,SorP!C:C,0))))</f>
        <v>JP-38</v>
      </c>
      <c r="U131" s="167"/>
      <c r="V131" s="168">
        <f>IF(C131="",NA(),MATCH($B131&amp;$C131,'Smelter Look-up'!$J:$J,0))</f>
        <v>126</v>
      </c>
      <c r="X131" s="169">
        <f t="shared" ca="1" si="13"/>
        <v>0</v>
      </c>
      <c r="AB131" s="312" t="str">
        <f t="shared" si="10"/>
        <v>Cobalt</v>
      </c>
      <c r="AC131" s="169" t="str">
        <f t="shared" si="11"/>
        <v>Cobalt</v>
      </c>
      <c r="AD131" s="169" t="str">
        <f t="shared" si="12"/>
        <v>Niihama Nickel Refinery, Sumitomo Metal Mining</v>
      </c>
    </row>
    <row r="132" spans="1:30" s="169" customFormat="1" ht="76.5">
      <c r="A132" s="154" t="s">
        <v>235</v>
      </c>
      <c r="B132" s="302" t="s">
        <v>40</v>
      </c>
      <c r="C132" s="151" t="s">
        <v>234</v>
      </c>
      <c r="D132" s="148" t="s">
        <v>234</v>
      </c>
      <c r="E132" s="148" t="str">
        <f ca="1">IF(ISERROR($V132),"",OFFSET('Smelter Look-up'!$D$4,$V132-4,0)&amp;"")</f>
        <v>CHINA</v>
      </c>
      <c r="F132" s="148" t="str">
        <f ca="1">IF(ISERROR($V132),"",OFFSET('Smelter Look-up'!$E$4,$V132-4,0))</f>
        <v>CID003422</v>
      </c>
      <c r="G132" s="148" t="str">
        <f ca="1">IF(C132=$X$4,"Enter smelter details",IF(ISERROR($V132),"",OFFSET('Smelter Look-up'!$F$4,$V132-4,0)))</f>
        <v>RMI</v>
      </c>
      <c r="H132" s="204">
        <f ca="1">IF(ISERROR($V132),"",OFFSET('Smelter Look-up'!$G$4,$V132-4,0))</f>
        <v>0</v>
      </c>
      <c r="I132" s="205" t="str">
        <f ca="1">IF(ISERROR($V132),"",OFFSET('Smelter Look-up'!$H$4,$V132-4,0))</f>
        <v>Ningbo</v>
      </c>
      <c r="J132" s="205" t="str">
        <f ca="1">IF(ISERROR($V132),"",OFFSET('Smelter Look-up'!$I$4,$V132-4,0))</f>
        <v>Zhejiang Sheng</v>
      </c>
      <c r="K132" s="149"/>
      <c r="L132" s="149"/>
      <c r="M132" s="149"/>
      <c r="N132" s="149"/>
      <c r="O132" s="149"/>
      <c r="P132" s="207"/>
      <c r="Q132" s="150"/>
      <c r="R132" s="148" t="str">
        <f ca="1">IF(ISERROR($V132),"",OFFSET('Smelter Look-up'!$C$4,$V132-4,0)&amp;"")</f>
        <v>Ningbo Yanmen Chemical Co., Ltd.</v>
      </c>
      <c r="S132" s="154" t="str">
        <f t="shared" ca="1" si="14"/>
        <v>CN</v>
      </c>
      <c r="T132" s="154" t="str">
        <f ca="1">IF(B132="","",IF(ISERROR(MATCH($J132,SorP!$B$1:$B$6261,0)),"",INDIRECT("'SorP'!$A$"&amp;MATCH($S132&amp;$J132,SorP!C:C,0))))</f>
        <v>CN-ZJ</v>
      </c>
      <c r="U132" s="167"/>
      <c r="V132" s="168">
        <f>IF(C132="",NA(),MATCH($B132&amp;$C132,'Smelter Look-up'!$J:$J,0))</f>
        <v>127</v>
      </c>
      <c r="X132" s="169">
        <f t="shared" ca="1" si="13"/>
        <v>0</v>
      </c>
      <c r="AB132" s="312" t="str">
        <f t="shared" si="10"/>
        <v>Cobalt</v>
      </c>
      <c r="AC132" s="169" t="str">
        <f t="shared" si="11"/>
        <v>Cobalt</v>
      </c>
      <c r="AD132" s="169" t="str">
        <f t="shared" si="12"/>
        <v>Ningbo Yanmen Chemical Co., Ltd.</v>
      </c>
    </row>
    <row r="133" spans="1:30" s="169" customFormat="1" ht="76.5">
      <c r="A133" s="154" t="s">
        <v>237</v>
      </c>
      <c r="B133" s="302" t="s">
        <v>40</v>
      </c>
      <c r="C133" s="151" t="s">
        <v>236</v>
      </c>
      <c r="D133" s="148" t="s">
        <v>236</v>
      </c>
      <c r="E133" s="148" t="str">
        <f ca="1">IF(ISERROR($V133),"",OFFSET('Smelter Look-up'!$D$4,$V133-4,0)&amp;"")</f>
        <v>FINLAND</v>
      </c>
      <c r="F133" s="148" t="str">
        <f ca="1">IF(ISERROR($V133),"",OFFSET('Smelter Look-up'!$E$4,$V133-4,0))</f>
        <v>CID003390</v>
      </c>
      <c r="G133" s="148" t="str">
        <f ca="1">IF(C133=$X$4,"Enter smelter details",IF(ISERROR($V133),"",OFFSET('Smelter Look-up'!$F$4,$V133-4,0)))</f>
        <v>RMI</v>
      </c>
      <c r="H133" s="204">
        <f ca="1">IF(ISERROR($V133),"",OFFSET('Smelter Look-up'!$G$4,$V133-4,0))</f>
        <v>0</v>
      </c>
      <c r="I133" s="205" t="str">
        <f ca="1">IF(ISERROR($V133),"",OFFSET('Smelter Look-up'!$H$4,$V133-4,0))</f>
        <v>Harvjavalta</v>
      </c>
      <c r="J133" s="205" t="str">
        <f ca="1">IF(ISERROR($V133),"",OFFSET('Smelter Look-up'!$I$4,$V133-4,0))</f>
        <v>Satakunta</v>
      </c>
      <c r="K133" s="149"/>
      <c r="L133" s="149"/>
      <c r="M133" s="149"/>
      <c r="N133" s="149"/>
      <c r="O133" s="149"/>
      <c r="P133" s="207"/>
      <c r="Q133" s="150"/>
      <c r="R133" s="148" t="str">
        <f ca="1">IF(ISERROR($V133),"",OFFSET('Smelter Look-up'!$C$4,$V133-4,0)&amp;"")</f>
        <v>NORILSK NICKEL HARJAVALTA OY</v>
      </c>
      <c r="S133" s="154" t="str">
        <f t="shared" ca="1" si="14"/>
        <v>FI</v>
      </c>
      <c r="T133" s="154" t="str">
        <f ca="1">IF(B133="","",IF(ISERROR(MATCH($J133,SorP!$B$1:$B$6261,0)),"",INDIRECT("'SorP'!$A$"&amp;MATCH($S133&amp;$J133,SorP!C:C,0))))</f>
        <v>FI-17</v>
      </c>
      <c r="U133" s="167"/>
      <c r="V133" s="168">
        <f>IF(C133="",NA(),MATCH($B133&amp;$C133,'Smelter Look-up'!$J:$J,0))</f>
        <v>128</v>
      </c>
      <c r="X133" s="169">
        <f t="shared" ca="1" si="13"/>
        <v>0</v>
      </c>
      <c r="AB133" s="312" t="str">
        <f t="shared" si="10"/>
        <v>Cobalt</v>
      </c>
      <c r="AC133" s="169" t="str">
        <f t="shared" si="11"/>
        <v>Cobalt</v>
      </c>
      <c r="AD133" s="169" t="str">
        <f t="shared" si="12"/>
        <v>NORILSK NICKEL HARJAVALTA OY</v>
      </c>
    </row>
    <row r="134" spans="1:30" s="169" customFormat="1" ht="63.75">
      <c r="A134" s="154" t="s">
        <v>241</v>
      </c>
      <c r="B134" s="302" t="s">
        <v>40</v>
      </c>
      <c r="C134" s="151" t="s">
        <v>240</v>
      </c>
      <c r="D134" s="148" t="s">
        <v>240</v>
      </c>
      <c r="E134" s="148" t="str">
        <f ca="1">IF(ISERROR($V134),"",OFFSET('Smelter Look-up'!$D$4,$V134-4,0)&amp;"")</f>
        <v>CANADA</v>
      </c>
      <c r="F134" s="148" t="str">
        <f ca="1">IF(ISERROR($V134),"",OFFSET('Smelter Look-up'!$E$4,$V134-4,0))</f>
        <v>CID003239</v>
      </c>
      <c r="G134" s="148" t="str">
        <f ca="1">IF(C134=$X$4,"Enter smelter details",IF(ISERROR($V134),"",OFFSET('Smelter Look-up'!$F$4,$V134-4,0)))</f>
        <v>RMI</v>
      </c>
      <c r="H134" s="204">
        <f ca="1">IF(ISERROR($V134),"",OFFSET('Smelter Look-up'!$G$4,$V134-4,0))</f>
        <v>0</v>
      </c>
      <c r="I134" s="205" t="str">
        <f ca="1">IF(ISERROR($V134),"",OFFSET('Smelter Look-up'!$H$4,$V134-4,0))</f>
        <v>Port Colborne</v>
      </c>
      <c r="J134" s="205" t="str">
        <f ca="1">IF(ISERROR($V134),"",OFFSET('Smelter Look-up'!$I$4,$V134-4,0))</f>
        <v>Ontario</v>
      </c>
      <c r="K134" s="149"/>
      <c r="L134" s="149"/>
      <c r="M134" s="149"/>
      <c r="N134" s="149"/>
      <c r="O134" s="149"/>
      <c r="P134" s="207"/>
      <c r="Q134" s="150"/>
      <c r="R134" s="148" t="str">
        <f ca="1">IF(ISERROR($V134),"",OFFSET('Smelter Look-up'!$C$4,$V134-4,0)&amp;"")</f>
        <v>Port Colborne Refinery</v>
      </c>
      <c r="S134" s="154" t="str">
        <f t="shared" ca="1" si="14"/>
        <v>CA</v>
      </c>
      <c r="T134" s="154" t="str">
        <f ca="1">IF(B134="","",IF(ISERROR(MATCH($J134,SorP!$B$1:$B$6261,0)),"",INDIRECT("'SorP'!$A$"&amp;MATCH($S134&amp;$J134,SorP!C:C,0))))</f>
        <v>CA-ON</v>
      </c>
      <c r="U134" s="167"/>
      <c r="V134" s="168">
        <f>IF(C134="",NA(),MATCH($B134&amp;$C134,'Smelter Look-up'!$J:$J,0))</f>
        <v>129</v>
      </c>
      <c r="X134" s="169">
        <f t="shared" ca="1" si="13"/>
        <v>0</v>
      </c>
      <c r="AB134" s="312" t="str">
        <f t="shared" ref="AB134:AB197" si="15">IF(C134="","",B134)</f>
        <v>Cobalt</v>
      </c>
      <c r="AC134" s="169" t="str">
        <f t="shared" ref="AC134:AC197" si="16">B134</f>
        <v>Cobalt</v>
      </c>
      <c r="AD134" s="169" t="str">
        <f t="shared" ref="AD134:AD197" si="17">IF(C134="Smelter not listed",D134,C134)</f>
        <v>Port Colborne Refinery</v>
      </c>
    </row>
    <row r="135" spans="1:30" s="169" customFormat="1" ht="76.5">
      <c r="A135" s="154" t="s">
        <v>278</v>
      </c>
      <c r="B135" s="302" t="s">
        <v>40</v>
      </c>
      <c r="C135" s="151" t="s">
        <v>11937</v>
      </c>
      <c r="D135" s="148" t="s">
        <v>11937</v>
      </c>
      <c r="E135" s="148" t="str">
        <f ca="1">IF(ISERROR($V135),"",OFFSET('Smelter Look-up'!$D$4,$V135-4,0)&amp;"")</f>
        <v>NEW CALEDONIA</v>
      </c>
      <c r="F135" s="148" t="str">
        <f ca="1">IF(ISERROR($V135),"",OFFSET('Smelter Look-up'!$E$4,$V135-4,0))</f>
        <v>CID003303</v>
      </c>
      <c r="G135" s="148" t="str">
        <f ca="1">IF(C135=$X$4,"Enter smelter details",IF(ISERROR($V135),"",OFFSET('Smelter Look-up'!$F$4,$V135-4,0)))</f>
        <v>RMI</v>
      </c>
      <c r="H135" s="204">
        <f ca="1">IF(ISERROR($V135),"",OFFSET('Smelter Look-up'!$G$4,$V135-4,0))</f>
        <v>0</v>
      </c>
      <c r="I135" s="205" t="str">
        <f ca="1">IF(ISERROR($V135),"",OFFSET('Smelter Look-up'!$H$4,$V135-4,0))</f>
        <v>Le Mont-Dore</v>
      </c>
      <c r="J135" s="205" t="str">
        <f ca="1">IF(ISERROR($V135),"",OFFSET('Smelter Look-up'!$I$4,$V135-4,0))</f>
        <v>South Province</v>
      </c>
      <c r="K135" s="149"/>
      <c r="L135" s="149"/>
      <c r="M135" s="149"/>
      <c r="N135" s="149"/>
      <c r="O135" s="149"/>
      <c r="P135" s="207"/>
      <c r="Q135" s="150"/>
      <c r="R135" s="148" t="str">
        <f ca="1">IF(ISERROR($V135),"",OFFSET('Smelter Look-up'!$C$4,$V135-4,0)&amp;"")</f>
        <v>Prony Resources New Caledonia</v>
      </c>
      <c r="S135" s="154" t="str">
        <f t="shared" ca="1" si="14"/>
        <v>NC</v>
      </c>
      <c r="T135" s="154" t="str">
        <f ca="1">IF(B135="","",IF(ISERROR(MATCH($J135,SorP!$B$1:$B$6261,0)),"",INDIRECT("'SorP'!$A$"&amp;MATCH($S135&amp;$J135,SorP!C:C,0))))</f>
        <v/>
      </c>
      <c r="U135" s="167"/>
      <c r="V135" s="168">
        <f>IF(C135="",NA(),MATCH($B135&amp;$C135,'Smelter Look-up'!$J:$J,0))</f>
        <v>130</v>
      </c>
      <c r="X135" s="169">
        <f t="shared" ca="1" si="13"/>
        <v>0</v>
      </c>
      <c r="AB135" s="312" t="str">
        <f t="shared" si="15"/>
        <v>Cobalt</v>
      </c>
      <c r="AC135" s="169" t="str">
        <f t="shared" si="16"/>
        <v>Cobalt</v>
      </c>
      <c r="AD135" s="169" t="str">
        <f t="shared" si="17"/>
        <v>Prony Resources New Caledonia</v>
      </c>
    </row>
    <row r="136" spans="1:30" s="169" customFormat="1" ht="25.5">
      <c r="A136" s="154" t="s">
        <v>20377</v>
      </c>
      <c r="B136" s="302" t="s">
        <v>40</v>
      </c>
      <c r="C136" s="151" t="s">
        <v>20356</v>
      </c>
      <c r="D136" s="148" t="s">
        <v>20356</v>
      </c>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Unknown</v>
      </c>
      <c r="T136" s="154" t="str">
        <f ca="1">IF(B136="","",IF(ISERROR(MATCH($J136,SorP!$B$1:$B$6261,0)),"",INDIRECT("'SorP'!$A$"&amp;MATCH($S136&amp;$J136,SorP!C:C,0))))</f>
        <v/>
      </c>
      <c r="U136" s="167"/>
      <c r="V136" s="168" t="e">
        <f>IF(C136="",NA(),MATCH($B136&amp;$C136,'Smelter Look-up'!$J:$J,0))</f>
        <v>#N/A</v>
      </c>
      <c r="X136" s="169">
        <f t="shared" ca="1" si="13"/>
        <v>0</v>
      </c>
      <c r="AB136" s="312" t="str">
        <f t="shared" si="15"/>
        <v>Cobalt</v>
      </c>
      <c r="AC136" s="169" t="str">
        <f t="shared" si="16"/>
        <v>Cobalt</v>
      </c>
      <c r="AD136" s="169" t="str">
        <f t="shared" si="17"/>
        <v>PT CNGR DING XING NEW ENERGY</v>
      </c>
    </row>
    <row r="137" spans="1:30" s="169" customFormat="1" ht="76.5">
      <c r="A137" s="154" t="s">
        <v>11939</v>
      </c>
      <c r="B137" s="302" t="s">
        <v>40</v>
      </c>
      <c r="C137" s="151" t="s">
        <v>11938</v>
      </c>
      <c r="D137" s="148" t="s">
        <v>11938</v>
      </c>
      <c r="E137" s="148" t="str">
        <f ca="1">IF(ISERROR($V137),"",OFFSET('Smelter Look-up'!$D$4,$V137-4,0)&amp;"")</f>
        <v>INDONESIA</v>
      </c>
      <c r="F137" s="148" t="str">
        <f ca="1">IF(ISERROR($V137),"",OFFSET('Smelter Look-up'!$E$4,$V137-4,0))</f>
        <v>CID004802</v>
      </c>
      <c r="G137" s="148" t="str">
        <f ca="1">IF(C137=$X$4,"Enter smelter details",IF(ISERROR($V137),"",OFFSET('Smelter Look-up'!$F$4,$V137-4,0)))</f>
        <v>RMI</v>
      </c>
      <c r="H137" s="204">
        <f ca="1">IF(ISERROR($V137),"",OFFSET('Smelter Look-up'!$G$4,$V137-4,0))</f>
        <v>0</v>
      </c>
      <c r="I137" s="205" t="str">
        <f ca="1">IF(ISERROR($V137),"",OFFSET('Smelter Look-up'!$H$4,$V137-4,0))</f>
        <v>Kabupaten Halmahera Selatan</v>
      </c>
      <c r="J137" s="205" t="str">
        <f ca="1">IF(ISERROR($V137),"",OFFSET('Smelter Look-up'!$I$4,$V137-4,0))</f>
        <v>Maluku Utara</v>
      </c>
      <c r="K137" s="149"/>
      <c r="L137" s="149"/>
      <c r="M137" s="149"/>
      <c r="N137" s="149"/>
      <c r="O137" s="149"/>
      <c r="P137" s="207"/>
      <c r="Q137" s="150"/>
      <c r="R137" s="148" t="str">
        <f ca="1">IF(ISERROR($V137),"",OFFSET('Smelter Look-up'!$C$4,$V137-4,0)&amp;"")</f>
        <v>PT Halmahera Persada Lygend</v>
      </c>
      <c r="S137" s="154" t="str">
        <f t="shared" ca="1" si="14"/>
        <v>ID</v>
      </c>
      <c r="T137" s="154" t="str">
        <f ca="1">IF(B137="","",IF(ISERROR(MATCH($J137,SorP!$B$1:$B$6261,0)),"",INDIRECT("'SorP'!$A$"&amp;MATCH($S137&amp;$J137,SorP!C:C,0))))</f>
        <v>ID-MU</v>
      </c>
      <c r="U137" s="167"/>
      <c r="V137" s="168">
        <f>IF(C137="",NA(),MATCH($B137&amp;$C137,'Smelter Look-up'!$J:$J,0))</f>
        <v>131</v>
      </c>
      <c r="X137" s="169">
        <f t="shared" ca="1" si="13"/>
        <v>0</v>
      </c>
      <c r="AB137" s="312" t="str">
        <f t="shared" si="15"/>
        <v>Cobalt</v>
      </c>
      <c r="AC137" s="169" t="str">
        <f t="shared" si="16"/>
        <v>Cobalt</v>
      </c>
      <c r="AD137" s="169" t="str">
        <f t="shared" si="17"/>
        <v>PT Halmahera Persada Lygend</v>
      </c>
    </row>
    <row r="138" spans="1:30" s="169" customFormat="1" ht="63.75">
      <c r="A138" s="154" t="s">
        <v>18622</v>
      </c>
      <c r="B138" s="302" t="s">
        <v>40</v>
      </c>
      <c r="C138" s="151" t="s">
        <v>18621</v>
      </c>
      <c r="D138" s="148" t="s">
        <v>18621</v>
      </c>
      <c r="E138" s="148" t="str">
        <f ca="1">IF(ISERROR($V138),"",OFFSET('Smelter Look-up'!$D$4,$V138-4,0)&amp;"")</f>
        <v>INDONESIA</v>
      </c>
      <c r="F138" s="148" t="str">
        <f ca="1">IF(ISERROR($V138),"",OFFSET('Smelter Look-up'!$E$4,$V138-4,0))</f>
        <v>CID005213</v>
      </c>
      <c r="G138" s="148" t="str">
        <f ca="1">IF(C138=$X$4,"Enter smelter details",IF(ISERROR($V138),"",OFFSET('Smelter Look-up'!$F$4,$V138-4,0)))</f>
        <v>RMI</v>
      </c>
      <c r="H138" s="204">
        <f ca="1">IF(ISERROR($V138),"",OFFSET('Smelter Look-up'!$G$4,$V138-4,0))</f>
        <v>0</v>
      </c>
      <c r="I138" s="205" t="str">
        <f ca="1">IF(ISERROR($V138),"",OFFSET('Smelter Look-up'!$H$4,$V138-4,0))</f>
        <v>Halmahera Tengah</v>
      </c>
      <c r="J138" s="205" t="str">
        <f ca="1">IF(ISERROR($V138),"",OFFSET('Smelter Look-up'!$I$4,$V138-4,0))</f>
        <v>Maluku Utara</v>
      </c>
      <c r="K138" s="149"/>
      <c r="L138" s="149"/>
      <c r="M138" s="149"/>
      <c r="N138" s="149"/>
      <c r="O138" s="149"/>
      <c r="P138" s="207"/>
      <c r="Q138" s="150"/>
      <c r="R138" s="148" t="str">
        <f ca="1">IF(ISERROR($V138),"",OFFSET('Smelter Look-up'!$C$4,$V138-4,0)&amp;"")</f>
        <v>PT HUAFEI NICKEL COBALT</v>
      </c>
      <c r="S138" s="154" t="str">
        <f t="shared" ca="1" si="14"/>
        <v>ID</v>
      </c>
      <c r="T138" s="154" t="str">
        <f ca="1">IF(B138="","",IF(ISERROR(MATCH($J138,SorP!$B$1:$B$6261,0)),"",INDIRECT("'SorP'!$A$"&amp;MATCH($S138&amp;$J138,SorP!C:C,0))))</f>
        <v>ID-MU</v>
      </c>
      <c r="U138" s="167"/>
      <c r="V138" s="168">
        <f>IF(C138="",NA(),MATCH($B138&amp;$C138,'Smelter Look-up'!$J:$J,0))</f>
        <v>132</v>
      </c>
      <c r="X138" s="169">
        <f t="shared" ca="1" si="13"/>
        <v>0</v>
      </c>
      <c r="AB138" s="312" t="str">
        <f t="shared" si="15"/>
        <v>Cobalt</v>
      </c>
      <c r="AC138" s="169" t="str">
        <f t="shared" si="16"/>
        <v>Cobalt</v>
      </c>
      <c r="AD138" s="169" t="str">
        <f t="shared" si="17"/>
        <v>PT HUAFEI NICKEL COBALT</v>
      </c>
    </row>
    <row r="139" spans="1:30" s="169" customFormat="1" ht="25.5">
      <c r="A139" s="154" t="s">
        <v>20378</v>
      </c>
      <c r="B139" s="302" t="s">
        <v>40</v>
      </c>
      <c r="C139" s="151" t="s">
        <v>20357</v>
      </c>
      <c r="D139" s="148" t="s">
        <v>20357</v>
      </c>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Unknown</v>
      </c>
      <c r="T139" s="154" t="str">
        <f ca="1">IF(B139="","",IF(ISERROR(MATCH($J139,SorP!$B$1:$B$6261,0)),"",INDIRECT("'SorP'!$A$"&amp;MATCH($S139&amp;$J139,SorP!C:C,0))))</f>
        <v/>
      </c>
      <c r="U139" s="167"/>
      <c r="V139" s="168" t="e">
        <f>IF(C139="",NA(),MATCH($B139&amp;$C139,'Smelter Look-up'!$J:$J,0))</f>
        <v>#N/A</v>
      </c>
      <c r="X139" s="169">
        <f t="shared" ca="1" si="13"/>
        <v>0</v>
      </c>
      <c r="AB139" s="312" t="str">
        <f t="shared" si="15"/>
        <v>Cobalt</v>
      </c>
      <c r="AC139" s="169" t="str">
        <f t="shared" si="16"/>
        <v>Cobalt</v>
      </c>
      <c r="AD139" s="169" t="str">
        <f t="shared" si="17"/>
        <v>PT HUAXIANG REFINING INDONESIA</v>
      </c>
    </row>
    <row r="140" spans="1:30" s="169" customFormat="1" ht="76.5">
      <c r="A140" s="154" t="s">
        <v>18623</v>
      </c>
      <c r="B140" s="302" t="s">
        <v>40</v>
      </c>
      <c r="C140" s="151" t="s">
        <v>18366</v>
      </c>
      <c r="D140" s="148" t="s">
        <v>18366</v>
      </c>
      <c r="E140" s="148" t="str">
        <f ca="1">IF(ISERROR($V140),"",OFFSET('Smelter Look-up'!$D$4,$V140-4,0)&amp;"")</f>
        <v>INDONESIA</v>
      </c>
      <c r="F140" s="148" t="str">
        <f ca="1">IF(ISERROR($V140),"",OFFSET('Smelter Look-up'!$E$4,$V140-4,0))</f>
        <v>CID004524</v>
      </c>
      <c r="G140" s="148" t="str">
        <f ca="1">IF(C140=$X$4,"Enter smelter details",IF(ISERROR($V140),"",OFFSET('Smelter Look-up'!$F$4,$V140-4,0)))</f>
        <v>RMI</v>
      </c>
      <c r="H140" s="204">
        <f ca="1">IF(ISERROR($V140),"",OFFSET('Smelter Look-up'!$G$4,$V140-4,0))</f>
        <v>0</v>
      </c>
      <c r="I140" s="205" t="str">
        <f ca="1">IF(ISERROR($V140),"",OFFSET('Smelter Look-up'!$H$4,$V140-4,0))</f>
        <v>Morowali Regency</v>
      </c>
      <c r="J140" s="205" t="str">
        <f ca="1">IF(ISERROR($V140),"",OFFSET('Smelter Look-up'!$I$4,$V140-4,0))</f>
        <v>Sulawesi Tengah</v>
      </c>
      <c r="K140" s="149"/>
      <c r="L140" s="149"/>
      <c r="M140" s="149"/>
      <c r="N140" s="149"/>
      <c r="O140" s="149"/>
      <c r="P140" s="207"/>
      <c r="Q140" s="150"/>
      <c r="R140" s="148" t="str">
        <f ca="1">IF(ISERROR($V140),"",OFFSET('Smelter Look-up'!$C$4,$V140-4,0)&amp;"")</f>
        <v>PT HUAYUE NICKEL COBALT</v>
      </c>
      <c r="S140" s="154" t="str">
        <f t="shared" ca="1" si="14"/>
        <v>ID</v>
      </c>
      <c r="T140" s="154" t="str">
        <f ca="1">IF(B140="","",IF(ISERROR(MATCH($J140,SorP!$B$1:$B$6261,0)),"",INDIRECT("'SorP'!$A$"&amp;MATCH($S140&amp;$J140,SorP!C:C,0))))</f>
        <v>ID-ST</v>
      </c>
      <c r="U140" s="167"/>
      <c r="V140" s="168">
        <f>IF(C140="",NA(),MATCH($B140&amp;$C140,'Smelter Look-up'!$J:$J,0))</f>
        <v>133</v>
      </c>
      <c r="X140" s="169">
        <f t="shared" ca="1" si="13"/>
        <v>0</v>
      </c>
      <c r="AB140" s="312" t="str">
        <f t="shared" si="15"/>
        <v>Cobalt</v>
      </c>
      <c r="AC140" s="169" t="str">
        <f t="shared" si="16"/>
        <v>Cobalt</v>
      </c>
      <c r="AD140" s="169" t="str">
        <f t="shared" si="17"/>
        <v>PT HUAYUE NICKEL COBALT</v>
      </c>
    </row>
    <row r="141" spans="1:30" s="169" customFormat="1" ht="25.5">
      <c r="A141" s="154" t="s">
        <v>20379</v>
      </c>
      <c r="B141" s="302" t="s">
        <v>40</v>
      </c>
      <c r="C141" s="151" t="s">
        <v>20358</v>
      </c>
      <c r="D141" s="148" t="s">
        <v>20358</v>
      </c>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Unknown</v>
      </c>
      <c r="T141" s="154" t="str">
        <f ca="1">IF(B141="","",IF(ISERROR(MATCH($J141,SorP!$B$1:$B$6261,0)),"",INDIRECT("'SorP'!$A$"&amp;MATCH($S141&amp;$J141,SorP!C:C,0))))</f>
        <v/>
      </c>
      <c r="U141" s="167"/>
      <c r="V141" s="168" t="e">
        <f>IF(C141="",NA(),MATCH($B141&amp;$C141,'Smelter Look-up'!$J:$J,0))</f>
        <v>#N/A</v>
      </c>
      <c r="X141" s="169">
        <f t="shared" ca="1" si="13"/>
        <v>0</v>
      </c>
      <c r="AB141" s="312" t="str">
        <f t="shared" si="15"/>
        <v>Cobalt</v>
      </c>
      <c r="AC141" s="169" t="str">
        <f t="shared" si="16"/>
        <v>Cobalt</v>
      </c>
      <c r="AD141" s="169" t="str">
        <f t="shared" si="17"/>
        <v>PT Indonesia Qingmei Energy Materials</v>
      </c>
    </row>
    <row r="142" spans="1:30" s="169" customFormat="1" ht="63.75">
      <c r="A142" s="154" t="s">
        <v>245</v>
      </c>
      <c r="B142" s="302" t="s">
        <v>40</v>
      </c>
      <c r="C142" s="151" t="s">
        <v>243</v>
      </c>
      <c r="D142" s="148" t="s">
        <v>243</v>
      </c>
      <c r="E142" s="148" t="str">
        <f ca="1">IF(ISERROR($V142),"",OFFSET('Smelter Look-up'!$D$4,$V142-4,0)&amp;"")</f>
        <v>INDONESIA</v>
      </c>
      <c r="F142" s="148" t="str">
        <f ca="1">IF(ISERROR($V142),"",OFFSET('Smelter Look-up'!$E$4,$V142-4,0))</f>
        <v>CID003538</v>
      </c>
      <c r="G142" s="148" t="str">
        <f ca="1">IF(C142=$X$4,"Enter smelter details",IF(ISERROR($V142),"",OFFSET('Smelter Look-up'!$F$4,$V142-4,0)))</f>
        <v>RMI</v>
      </c>
      <c r="H142" s="204">
        <f ca="1">IF(ISERROR($V142),"",OFFSET('Smelter Look-up'!$G$4,$V142-4,0))</f>
        <v>0</v>
      </c>
      <c r="I142" s="205" t="str">
        <f ca="1">IF(ISERROR($V142),"",OFFSET('Smelter Look-up'!$H$4,$V142-4,0))</f>
        <v>Bekasi</v>
      </c>
      <c r="J142" s="205" t="str">
        <f ca="1">IF(ISERROR($V142),"",OFFSET('Smelter Look-up'!$I$4,$V142-4,0))</f>
        <v>Jawa Barat</v>
      </c>
      <c r="K142" s="149"/>
      <c r="L142" s="149"/>
      <c r="M142" s="149"/>
      <c r="N142" s="149"/>
      <c r="O142" s="149"/>
      <c r="P142" s="207"/>
      <c r="Q142" s="150"/>
      <c r="R142" s="148" t="str">
        <f ca="1">IF(ISERROR($V142),"",OFFSET('Smelter Look-up'!$C$4,$V142-4,0)&amp;"")</f>
        <v>PT Mechema Indonesia</v>
      </c>
      <c r="S142" s="154" t="str">
        <f t="shared" ca="1" si="14"/>
        <v>ID</v>
      </c>
      <c r="T142" s="154" t="str">
        <f ca="1">IF(B142="","",IF(ISERROR(MATCH($J142,SorP!$B$1:$B$6261,0)),"",INDIRECT("'SorP'!$A$"&amp;MATCH($S142&amp;$J142,SorP!C:C,0))))</f>
        <v>ID-JB</v>
      </c>
      <c r="U142" s="167"/>
      <c r="V142" s="168">
        <f>IF(C142="",NA(),MATCH($B142&amp;$C142,'Smelter Look-up'!$J:$J,0))</f>
        <v>134</v>
      </c>
      <c r="X142" s="169">
        <f t="shared" ca="1" si="13"/>
        <v>0</v>
      </c>
      <c r="AB142" s="312" t="str">
        <f t="shared" si="15"/>
        <v>Cobalt</v>
      </c>
      <c r="AC142" s="169" t="str">
        <f t="shared" si="16"/>
        <v>Cobalt</v>
      </c>
      <c r="AD142" s="169" t="str">
        <f t="shared" si="17"/>
        <v>PT Mechema Indonesia</v>
      </c>
    </row>
    <row r="143" spans="1:30" s="169" customFormat="1" ht="38.25">
      <c r="A143" s="154" t="s">
        <v>18675</v>
      </c>
      <c r="B143" s="302" t="s">
        <v>40</v>
      </c>
      <c r="C143" s="151" t="s">
        <v>18674</v>
      </c>
      <c r="D143" s="148" t="s">
        <v>18674</v>
      </c>
      <c r="E143" s="148" t="str">
        <f ca="1">IF(ISERROR($V143),"",OFFSET('Smelter Look-up'!$D$4,$V143-4,0)&amp;"")</f>
        <v>INDONESIA</v>
      </c>
      <c r="F143" s="148" t="str">
        <f ca="1">IF(ISERROR($V143),"",OFFSET('Smelter Look-up'!$E$4,$V143-4,0))</f>
        <v>CID005253</v>
      </c>
      <c r="G143" s="148" t="str">
        <f ca="1">IF(C143=$X$4,"Enter smelter details",IF(ISERROR($V143),"",OFFSET('Smelter Look-up'!$F$4,$V143-4,0)))</f>
        <v>RMI</v>
      </c>
      <c r="H143" s="204">
        <f ca="1">IF(ISERROR($V143),"",OFFSET('Smelter Look-up'!$G$4,$V143-4,0))</f>
        <v>0</v>
      </c>
      <c r="I143" s="205" t="str">
        <f ca="1">IF(ISERROR($V143),"",OFFSET('Smelter Look-up'!$H$4,$V143-4,0))</f>
        <v>South Halmahera</v>
      </c>
      <c r="J143" s="205" t="str">
        <f ca="1">IF(ISERROR($V143),"",OFFSET('Smelter Look-up'!$I$4,$V143-4,0))</f>
        <v>Maluku Utara</v>
      </c>
      <c r="K143" s="149"/>
      <c r="L143" s="149"/>
      <c r="M143" s="149"/>
      <c r="N143" s="149"/>
      <c r="O143" s="149"/>
      <c r="P143" s="207"/>
      <c r="Q143" s="150"/>
      <c r="R143" s="148" t="str">
        <f ca="1">IF(ISERROR($V143),"",OFFSET('Smelter Look-up'!$C$4,$V143-4,0)&amp;"")</f>
        <v>PT Obi Nickel Cobalt</v>
      </c>
      <c r="S143" s="154" t="str">
        <f t="shared" ca="1" si="14"/>
        <v>ID</v>
      </c>
      <c r="T143" s="154" t="str">
        <f ca="1">IF(B143="","",IF(ISERROR(MATCH($J143,SorP!$B$1:$B$6261,0)),"",INDIRECT("'SorP'!$A$"&amp;MATCH($S143&amp;$J143,SorP!C:C,0))))</f>
        <v>ID-MU</v>
      </c>
      <c r="U143" s="167"/>
      <c r="V143" s="168">
        <f>IF(C143="",NA(),MATCH($B143&amp;$C143,'Smelter Look-up'!$J:$J,0))</f>
        <v>135</v>
      </c>
      <c r="X143" s="169">
        <f t="shared" ca="1" si="13"/>
        <v>0</v>
      </c>
      <c r="AB143" s="312" t="str">
        <f t="shared" si="15"/>
        <v>Cobalt</v>
      </c>
      <c r="AC143" s="169" t="str">
        <f t="shared" si="16"/>
        <v>Cobalt</v>
      </c>
      <c r="AD143" s="169" t="str">
        <f t="shared" si="17"/>
        <v>PT Obi Nickel Cobalt</v>
      </c>
    </row>
    <row r="144" spans="1:30" s="169" customFormat="1" ht="63.75">
      <c r="A144" s="154" t="s">
        <v>11942</v>
      </c>
      <c r="B144" s="302" t="s">
        <v>40</v>
      </c>
      <c r="C144" s="151" t="s">
        <v>11941</v>
      </c>
      <c r="D144" s="148" t="s">
        <v>11941</v>
      </c>
      <c r="E144" s="148" t="str">
        <f ca="1">IF(ISERROR($V144),"",OFFSET('Smelter Look-up'!$D$4,$V144-4,0)&amp;"")</f>
        <v>INDONESIA</v>
      </c>
      <c r="F144" s="148" t="str">
        <f ca="1">IF(ISERROR($V144),"",OFFSET('Smelter Look-up'!$E$4,$V144-4,0))</f>
        <v>CID004731</v>
      </c>
      <c r="G144" s="148" t="str">
        <f ca="1">IF(C144=$X$4,"Enter smelter details",IF(ISERROR($V144),"",OFFSET('Smelter Look-up'!$F$4,$V144-4,0)))</f>
        <v>RMI</v>
      </c>
      <c r="H144" s="204">
        <f ca="1">IF(ISERROR($V144),"",OFFSET('Smelter Look-up'!$G$4,$V144-4,0))</f>
        <v>0</v>
      </c>
      <c r="I144" s="205" t="str">
        <f ca="1">IF(ISERROR($V144),"",OFFSET('Smelter Look-up'!$H$4,$V144-4,0))</f>
        <v>Morowali Regency</v>
      </c>
      <c r="J144" s="205" t="str">
        <f ca="1">IF(ISERROR($V144),"",OFFSET('Smelter Look-up'!$I$4,$V144-4,0))</f>
        <v>Sulawesi Tengah</v>
      </c>
      <c r="K144" s="149"/>
      <c r="L144" s="149"/>
      <c r="M144" s="149"/>
      <c r="N144" s="149"/>
      <c r="O144" s="149"/>
      <c r="P144" s="207"/>
      <c r="Q144" s="150"/>
      <c r="R144" s="148" t="str">
        <f ca="1">IF(ISERROR($V144),"",OFFSET('Smelter Look-up'!$C$4,$V144-4,0)&amp;"")</f>
        <v>PT QMB New Energy Materials</v>
      </c>
      <c r="S144" s="154" t="str">
        <f t="shared" ca="1" si="14"/>
        <v>ID</v>
      </c>
      <c r="T144" s="154" t="str">
        <f ca="1">IF(B144="","",IF(ISERROR(MATCH($J144,SorP!$B$1:$B$6261,0)),"",INDIRECT("'SorP'!$A$"&amp;MATCH($S144&amp;$J144,SorP!C:C,0))))</f>
        <v>ID-ST</v>
      </c>
      <c r="U144" s="167"/>
      <c r="V144" s="168">
        <f>IF(C144="",NA(),MATCH($B144&amp;$C144,'Smelter Look-up'!$J:$J,0))</f>
        <v>136</v>
      </c>
      <c r="X144" s="169">
        <f t="shared" ca="1" si="13"/>
        <v>0</v>
      </c>
      <c r="AB144" s="312" t="str">
        <f t="shared" si="15"/>
        <v>Cobalt</v>
      </c>
      <c r="AC144" s="169" t="str">
        <f t="shared" si="16"/>
        <v>Cobalt</v>
      </c>
      <c r="AD144" s="169" t="str">
        <f t="shared" si="17"/>
        <v>PT QMB New Energy Materials</v>
      </c>
    </row>
    <row r="145" spans="1:30" s="169" customFormat="1" ht="102">
      <c r="A145" s="154" t="s">
        <v>249</v>
      </c>
      <c r="B145" s="302" t="s">
        <v>40</v>
      </c>
      <c r="C145" s="151" t="s">
        <v>19563</v>
      </c>
      <c r="D145" s="148" t="s">
        <v>19563</v>
      </c>
      <c r="E145" s="148" t="str">
        <f ca="1">IF(ISERROR($V145),"",OFFSET('Smelter Look-up'!$D$4,$V145-4,0)&amp;"")</f>
        <v>CHINA</v>
      </c>
      <c r="F145" s="148" t="str">
        <f ca="1">IF(ISERROR($V145),"",OFFSET('Smelter Look-up'!$E$4,$V145-4,0))</f>
        <v>CID003255</v>
      </c>
      <c r="G145" s="148" t="str">
        <f ca="1">IF(C145=$X$4,"Enter smelter details",IF(ISERROR($V145),"",OFFSET('Smelter Look-up'!$F$4,$V145-4,0)))</f>
        <v>RMI</v>
      </c>
      <c r="H145" s="204">
        <f ca="1">IF(ISERROR($V145),"",OFFSET('Smelter Look-up'!$G$4,$V145-4,0))</f>
        <v>0</v>
      </c>
      <c r="I145" s="205" t="str">
        <f ca="1">IF(ISERROR($V145),"",OFFSET('Smelter Look-up'!$H$4,$V145-4,0))</f>
        <v>Quzhou</v>
      </c>
      <c r="J145" s="205" t="str">
        <f ca="1">IF(ISERROR($V145),"",OFFSET('Smelter Look-up'!$I$4,$V145-4,0))</f>
        <v>Zhejiang Sheng</v>
      </c>
      <c r="K145" s="149"/>
      <c r="L145" s="149"/>
      <c r="M145" s="149"/>
      <c r="N145" s="149"/>
      <c r="O145" s="149"/>
      <c r="P145" s="207"/>
      <c r="Q145" s="150"/>
      <c r="R145" s="148" t="str">
        <f ca="1">IF(ISERROR($V145),"",OFFSET('Smelter Look-up'!$C$4,$V145-4,0)&amp;"")</f>
        <v>Quzhou Huayou Cobalt New Material Co.,Ltd.</v>
      </c>
      <c r="S145" s="154" t="str">
        <f t="shared" ca="1" si="14"/>
        <v>CN</v>
      </c>
      <c r="T145" s="154" t="str">
        <f ca="1">IF(B145="","",IF(ISERROR(MATCH($J145,SorP!$B$1:$B$6261,0)),"",INDIRECT("'SorP'!$A$"&amp;MATCH($S145&amp;$J145,SorP!C:C,0))))</f>
        <v>CN-ZJ</v>
      </c>
      <c r="U145" s="167"/>
      <c r="V145" s="168">
        <f>IF(C145="",NA(),MATCH($B145&amp;$C145,'Smelter Look-up'!$J:$J,0))</f>
        <v>138</v>
      </c>
      <c r="X145" s="169">
        <f t="shared" ca="1" si="13"/>
        <v>0</v>
      </c>
      <c r="AB145" s="312" t="str">
        <f t="shared" si="15"/>
        <v>Cobalt</v>
      </c>
      <c r="AC145" s="169" t="str">
        <f t="shared" si="16"/>
        <v>Cobalt</v>
      </c>
      <c r="AD145" s="169" t="str">
        <f t="shared" si="17"/>
        <v>Quzhou Huayou Cobalt New Material Co.,Ltd.</v>
      </c>
    </row>
    <row r="146" spans="1:30" s="169" customFormat="1" ht="102">
      <c r="A146" s="154" t="s">
        <v>249</v>
      </c>
      <c r="B146" s="302" t="s">
        <v>40</v>
      </c>
      <c r="C146" s="151" t="s">
        <v>19563</v>
      </c>
      <c r="D146" s="148" t="s">
        <v>19563</v>
      </c>
      <c r="E146" s="148" t="str">
        <f ca="1">IF(ISERROR($V146),"",OFFSET('Smelter Look-up'!$D$4,$V146-4,0)&amp;"")</f>
        <v>CHINA</v>
      </c>
      <c r="F146" s="148" t="str">
        <f ca="1">IF(ISERROR($V146),"",OFFSET('Smelter Look-up'!$E$4,$V146-4,0))</f>
        <v>CID003255</v>
      </c>
      <c r="G146" s="148" t="str">
        <f ca="1">IF(C146=$X$4,"Enter smelter details",IF(ISERROR($V146),"",OFFSET('Smelter Look-up'!$F$4,$V146-4,0)))</f>
        <v>RMI</v>
      </c>
      <c r="H146" s="204">
        <f ca="1">IF(ISERROR($V146),"",OFFSET('Smelter Look-up'!$G$4,$V146-4,0))</f>
        <v>0</v>
      </c>
      <c r="I146" s="205" t="str">
        <f ca="1">IF(ISERROR($V146),"",OFFSET('Smelter Look-up'!$H$4,$V146-4,0))</f>
        <v>Quzhou</v>
      </c>
      <c r="J146" s="205" t="str">
        <f ca="1">IF(ISERROR($V146),"",OFFSET('Smelter Look-up'!$I$4,$V146-4,0))</f>
        <v>Zhejiang Sheng</v>
      </c>
      <c r="K146" s="149"/>
      <c r="L146" s="149"/>
      <c r="M146" s="149"/>
      <c r="N146" s="149"/>
      <c r="O146" s="149"/>
      <c r="P146" s="207"/>
      <c r="Q146" s="150"/>
      <c r="R146" s="148" t="str">
        <f ca="1">IF(ISERROR($V146),"",OFFSET('Smelter Look-up'!$C$4,$V146-4,0)&amp;"")</f>
        <v>Quzhou Huayou Cobalt New Material Co.,Ltd.</v>
      </c>
      <c r="S146" s="154" t="str">
        <f t="shared" ca="1" si="14"/>
        <v>CN</v>
      </c>
      <c r="T146" s="154" t="str">
        <f ca="1">IF(B146="","",IF(ISERROR(MATCH($J146,SorP!$B$1:$B$6261,0)),"",INDIRECT("'SorP'!$A$"&amp;MATCH($S146&amp;$J146,SorP!C:C,0))))</f>
        <v>CN-ZJ</v>
      </c>
      <c r="U146" s="167"/>
      <c r="V146" s="168">
        <f>IF(C146="",NA(),MATCH($B146&amp;$C146,'Smelter Look-up'!$J:$J,0))</f>
        <v>138</v>
      </c>
      <c r="X146" s="169">
        <f t="shared" ca="1" si="13"/>
        <v>0</v>
      </c>
      <c r="AB146" s="312" t="str">
        <f t="shared" si="15"/>
        <v>Cobalt</v>
      </c>
      <c r="AC146" s="169" t="str">
        <f t="shared" si="16"/>
        <v>Cobalt</v>
      </c>
      <c r="AD146" s="169" t="str">
        <f t="shared" si="17"/>
        <v>Quzhou Huayou Cobalt New Material Co.,Ltd.</v>
      </c>
    </row>
    <row r="147" spans="1:30" s="169" customFormat="1" ht="38.25">
      <c r="A147" s="154" t="s">
        <v>253</v>
      </c>
      <c r="B147" s="302" t="s">
        <v>40</v>
      </c>
      <c r="C147" s="151" t="s">
        <v>252</v>
      </c>
      <c r="D147" s="148" t="s">
        <v>252</v>
      </c>
      <c r="E147" s="148" t="str">
        <f ca="1">IF(ISERROR($V147),"",OFFSET('Smelter Look-up'!$D$4,$V147-4,0)&amp;"")</f>
        <v>CONGO, DEMOCRATIC REPUBLIC OF THE</v>
      </c>
      <c r="F147" s="148" t="str">
        <f ca="1">IF(ISERROR($V147),"",OFFSET('Smelter Look-up'!$E$4,$V147-4,0))</f>
        <v>CID003442</v>
      </c>
      <c r="G147" s="148" t="str">
        <f ca="1">IF(C147=$X$4,"Enter smelter details",IF(ISERROR($V147),"",OFFSET('Smelter Look-up'!$F$4,$V147-4,0)))</f>
        <v>RMI</v>
      </c>
      <c r="H147" s="204">
        <f ca="1">IF(ISERROR($V147),"",OFFSET('Smelter Look-up'!$G$4,$V147-4,0))</f>
        <v>0</v>
      </c>
      <c r="I147" s="205" t="str">
        <f ca="1">IF(ISERROR($V147),"",OFFSET('Smelter Look-up'!$H$4,$V147-4,0))</f>
        <v>Luano</v>
      </c>
      <c r="J147" s="205" t="str">
        <f ca="1">IF(ISERROR($V147),"",OFFSET('Smelter Look-up'!$I$4,$V147-4,0))</f>
        <v>Haut-Katanga</v>
      </c>
      <c r="K147" s="149"/>
      <c r="L147" s="149"/>
      <c r="M147" s="149"/>
      <c r="N147" s="149"/>
      <c r="O147" s="149"/>
      <c r="P147" s="207"/>
      <c r="Q147" s="150"/>
      <c r="R147" s="148" t="str">
        <f ca="1">IF(ISERROR($V147),"",OFFSET('Smelter Look-up'!$C$4,$V147-4,0)&amp;"")</f>
        <v>Ruashi Mining SAS</v>
      </c>
      <c r="S147" s="154" t="str">
        <f t="shared" ca="1" si="14"/>
        <v>CD</v>
      </c>
      <c r="T147" s="154" t="str">
        <f ca="1">IF(B147="","",IF(ISERROR(MATCH($J147,SorP!$B$1:$B$6261,0)),"",INDIRECT("'SorP'!$A$"&amp;MATCH($S147&amp;$J147,SorP!C:C,0))))</f>
        <v>CD-HK</v>
      </c>
      <c r="U147" s="167"/>
      <c r="V147" s="168">
        <f>IF(C147="",NA(),MATCH($B147&amp;$C147,'Smelter Look-up'!$J:$J,0))</f>
        <v>140</v>
      </c>
      <c r="X147" s="169">
        <f t="shared" ca="1" si="13"/>
        <v>0</v>
      </c>
      <c r="AB147" s="312" t="str">
        <f t="shared" si="15"/>
        <v>Cobalt</v>
      </c>
      <c r="AC147" s="169" t="str">
        <f t="shared" si="16"/>
        <v>Cobalt</v>
      </c>
      <c r="AD147" s="169" t="str">
        <f t="shared" si="17"/>
        <v>Ruashi Mining SAS</v>
      </c>
    </row>
    <row r="148" spans="1:30" s="169" customFormat="1" ht="38.25">
      <c r="A148" s="154" t="s">
        <v>253</v>
      </c>
      <c r="B148" s="302" t="s">
        <v>40</v>
      </c>
      <c r="C148" s="151" t="s">
        <v>252</v>
      </c>
      <c r="D148" s="148" t="s">
        <v>252</v>
      </c>
      <c r="E148" s="148" t="str">
        <f ca="1">IF(ISERROR($V148),"",OFFSET('Smelter Look-up'!$D$4,$V148-4,0)&amp;"")</f>
        <v>CONGO, DEMOCRATIC REPUBLIC OF THE</v>
      </c>
      <c r="F148" s="148" t="str">
        <f ca="1">IF(ISERROR($V148),"",OFFSET('Smelter Look-up'!$E$4,$V148-4,0))</f>
        <v>CID003442</v>
      </c>
      <c r="G148" s="148" t="str">
        <f ca="1">IF(C148=$X$4,"Enter smelter details",IF(ISERROR($V148),"",OFFSET('Smelter Look-up'!$F$4,$V148-4,0)))</f>
        <v>RMI</v>
      </c>
      <c r="H148" s="204">
        <f ca="1">IF(ISERROR($V148),"",OFFSET('Smelter Look-up'!$G$4,$V148-4,0))</f>
        <v>0</v>
      </c>
      <c r="I148" s="205" t="str">
        <f ca="1">IF(ISERROR($V148),"",OFFSET('Smelter Look-up'!$H$4,$V148-4,0))</f>
        <v>Luano</v>
      </c>
      <c r="J148" s="205" t="str">
        <f ca="1">IF(ISERROR($V148),"",OFFSET('Smelter Look-up'!$I$4,$V148-4,0))</f>
        <v>Haut-Katanga</v>
      </c>
      <c r="K148" s="149"/>
      <c r="L148" s="149"/>
      <c r="M148" s="149"/>
      <c r="N148" s="149"/>
      <c r="O148" s="149"/>
      <c r="P148" s="207"/>
      <c r="Q148" s="150"/>
      <c r="R148" s="148" t="str">
        <f ca="1">IF(ISERROR($V148),"",OFFSET('Smelter Look-up'!$C$4,$V148-4,0)&amp;"")</f>
        <v>Ruashi Mining SAS</v>
      </c>
      <c r="S148" s="154" t="str">
        <f t="shared" ca="1" si="14"/>
        <v>CD</v>
      </c>
      <c r="T148" s="154" t="str">
        <f ca="1">IF(B148="","",IF(ISERROR(MATCH($J148,SorP!$B$1:$B$6261,0)),"",INDIRECT("'SorP'!$A$"&amp;MATCH($S148&amp;$J148,SorP!C:C,0))))</f>
        <v>CD-HK</v>
      </c>
      <c r="U148" s="167"/>
      <c r="V148" s="168">
        <f>IF(C148="",NA(),MATCH($B148&amp;$C148,'Smelter Look-up'!$J:$J,0))</f>
        <v>140</v>
      </c>
      <c r="X148" s="169">
        <f t="shared" ca="1" si="13"/>
        <v>0</v>
      </c>
      <c r="AB148" s="312" t="str">
        <f t="shared" si="15"/>
        <v>Cobalt</v>
      </c>
      <c r="AC148" s="169" t="str">
        <f t="shared" si="16"/>
        <v>Cobalt</v>
      </c>
      <c r="AD148" s="169" t="str">
        <f t="shared" si="17"/>
        <v>Ruashi Mining SAS</v>
      </c>
    </row>
    <row r="149" spans="1:30" s="169" customFormat="1" ht="20.25">
      <c r="A149" s="154" t="s">
        <v>20380</v>
      </c>
      <c r="B149" s="302" t="s">
        <v>40</v>
      </c>
      <c r="C149" s="151" t="s">
        <v>20359</v>
      </c>
      <c r="D149" s="148" t="s">
        <v>20359</v>
      </c>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Unknown</v>
      </c>
      <c r="T149" s="154" t="str">
        <f ca="1">IF(B149="","",IF(ISERROR(MATCH($J149,SorP!$B$1:$B$6261,0)),"",INDIRECT("'SorP'!$A$"&amp;MATCH($S149&amp;$J149,SorP!C:C,0))))</f>
        <v/>
      </c>
      <c r="U149" s="167"/>
      <c r="V149" s="168" t="e">
        <f>IF(C149="",NA(),MATCH($B149&amp;$C149,'Smelter Look-up'!$J:$J,0))</f>
        <v>#N/A</v>
      </c>
      <c r="X149" s="169">
        <f t="shared" ca="1" si="13"/>
        <v>0</v>
      </c>
      <c r="AB149" s="312" t="str">
        <f t="shared" si="15"/>
        <v>Cobalt</v>
      </c>
      <c r="AC149" s="169" t="str">
        <f t="shared" si="16"/>
        <v>Cobalt</v>
      </c>
      <c r="AD149" s="169" t="str">
        <f t="shared" si="17"/>
        <v>Rubamin Private Limited</v>
      </c>
    </row>
    <row r="150" spans="1:30" s="169" customFormat="1" ht="51">
      <c r="A150" s="154" t="s">
        <v>11935</v>
      </c>
      <c r="B150" s="302" t="s">
        <v>40</v>
      </c>
      <c r="C150" s="151" t="s">
        <v>11933</v>
      </c>
      <c r="D150" s="148" t="s">
        <v>11933</v>
      </c>
      <c r="E150" s="148" t="str">
        <f ca="1">IF(ISERROR($V150),"",OFFSET('Smelter Look-up'!$D$4,$V150-4,0)&amp;"")</f>
        <v>CONGO, DEMOCRATIC REPUBLIC OF THE</v>
      </c>
      <c r="F150" s="148" t="str">
        <f ca="1">IF(ISERROR($V150),"",OFFSET('Smelter Look-up'!$E$4,$V150-4,0))</f>
        <v>CID004691</v>
      </c>
      <c r="G150" s="148" t="str">
        <f ca="1">IF(C150=$X$4,"Enter smelter details",IF(ISERROR($V150),"",OFFSET('Smelter Look-up'!$F$4,$V150-4,0)))</f>
        <v>RMI</v>
      </c>
      <c r="H150" s="204">
        <f ca="1">IF(ISERROR($V150),"",OFFSET('Smelter Look-up'!$G$4,$V150-4,0))</f>
        <v>0</v>
      </c>
      <c r="I150" s="205" t="str">
        <f ca="1">IF(ISERROR($V150),"",OFFSET('Smelter Look-up'!$H$4,$V150-4,0))</f>
        <v>Koruvichi</v>
      </c>
      <c r="J150" s="205" t="str">
        <f ca="1">IF(ISERROR($V150),"",OFFSET('Smelter Look-up'!$I$4,$V150-4,0))</f>
        <v>Lualaba</v>
      </c>
      <c r="K150" s="149"/>
      <c r="L150" s="149"/>
      <c r="M150" s="149"/>
      <c r="N150" s="149"/>
      <c r="O150" s="149"/>
      <c r="P150" s="207"/>
      <c r="Q150" s="150"/>
      <c r="R150" s="148" t="str">
        <f ca="1">IF(ISERROR($V150),"",OFFSET('Smelter Look-up'!$C$4,$V150-4,0)&amp;"")</f>
        <v>LUILU RESSOURCES SAS</v>
      </c>
      <c r="S150" s="154" t="str">
        <f t="shared" ca="1" si="14"/>
        <v>CD</v>
      </c>
      <c r="T150" s="154" t="str">
        <f ca="1">IF(B150="","",IF(ISERROR(MATCH($J150,SorP!$B$1:$B$6261,0)),"",INDIRECT("'SorP'!$A$"&amp;MATCH($S150&amp;$J150,SorP!C:C,0))))</f>
        <v>CD-LU</v>
      </c>
      <c r="U150" s="167"/>
      <c r="V150" s="168">
        <f>IF(C150="",NA(),MATCH($B150&amp;$C150,'Smelter Look-up'!$J:$J,0))</f>
        <v>99</v>
      </c>
      <c r="X150" s="169">
        <f t="shared" ca="1" si="13"/>
        <v>0</v>
      </c>
      <c r="AB150" s="312" t="str">
        <f t="shared" si="15"/>
        <v>Cobalt</v>
      </c>
      <c r="AC150" s="169" t="str">
        <f t="shared" si="16"/>
        <v>Cobalt</v>
      </c>
      <c r="AD150" s="169" t="str">
        <f t="shared" si="17"/>
        <v>LUILU RESSOURCES SAS</v>
      </c>
    </row>
    <row r="151" spans="1:30" s="169" customFormat="1" ht="63.75">
      <c r="A151" s="154" t="s">
        <v>96</v>
      </c>
      <c r="B151" s="302" t="s">
        <v>40</v>
      </c>
      <c r="C151" s="151" t="s">
        <v>94</v>
      </c>
      <c r="D151" s="148" t="s">
        <v>94</v>
      </c>
      <c r="E151" s="148" t="str">
        <f ca="1">IF(ISERROR($V151),"",OFFSET('Smelter Look-up'!$D$4,$V151-4,0)&amp;"")</f>
        <v>CANADA</v>
      </c>
      <c r="F151" s="148" t="str">
        <f ca="1">IF(ISERROR($V151),"",OFFSET('Smelter Look-up'!$E$4,$V151-4,0))</f>
        <v>CID003242</v>
      </c>
      <c r="G151" s="148" t="str">
        <f ca="1">IF(C151=$X$4,"Enter smelter details",IF(ISERROR($V151),"",OFFSET('Smelter Look-up'!$F$4,$V151-4,0)))</f>
        <v>RMI</v>
      </c>
      <c r="H151" s="204">
        <f ca="1">IF(ISERROR($V151),"",OFFSET('Smelter Look-up'!$G$4,$V151-4,0))</f>
        <v>0</v>
      </c>
      <c r="I151" s="205" t="str">
        <f ca="1">IF(ISERROR($V151),"",OFFSET('Smelter Look-up'!$H$4,$V151-4,0))</f>
        <v>Toronto</v>
      </c>
      <c r="J151" s="205" t="str">
        <f ca="1">IF(ISERROR($V151),"",OFFSET('Smelter Look-up'!$I$4,$V151-4,0))</f>
        <v>Ontario</v>
      </c>
      <c r="K151" s="149"/>
      <c r="L151" s="149"/>
      <c r="M151" s="149"/>
      <c r="N151" s="149"/>
      <c r="O151" s="149"/>
      <c r="P151" s="207"/>
      <c r="Q151" s="150"/>
      <c r="R151" s="148" t="str">
        <f ca="1">IF(ISERROR($V151),"",OFFSET('Smelter Look-up'!$C$4,$V151-4,0)&amp;"")</f>
        <v>Fort Saskatchewan Metals Facility</v>
      </c>
      <c r="S151" s="154" t="str">
        <f t="shared" ca="1" si="14"/>
        <v>CA</v>
      </c>
      <c r="T151" s="154" t="str">
        <f ca="1">IF(B151="","",IF(ISERROR(MATCH($J151,SorP!$B$1:$B$6261,0)),"",INDIRECT("'SorP'!$A$"&amp;MATCH($S151&amp;$J151,SorP!C:C,0))))</f>
        <v>CA-ON</v>
      </c>
      <c r="U151" s="167"/>
      <c r="V151" s="168">
        <f>IF(C151="",NA(),MATCH($B151&amp;$C151,'Smelter Look-up'!$J:$J,0))</f>
        <v>31</v>
      </c>
      <c r="X151" s="169">
        <f t="shared" ca="1" si="13"/>
        <v>0</v>
      </c>
      <c r="AB151" s="312" t="str">
        <f t="shared" si="15"/>
        <v>Cobalt</v>
      </c>
      <c r="AC151" s="169" t="str">
        <f t="shared" si="16"/>
        <v>Cobalt</v>
      </c>
      <c r="AD151" s="169" t="str">
        <f t="shared" si="17"/>
        <v>Fort Saskatchewan Metals Facility</v>
      </c>
    </row>
    <row r="152" spans="1:30" s="169" customFormat="1" ht="114.75">
      <c r="A152" s="154" t="s">
        <v>11946</v>
      </c>
      <c r="B152" s="302" t="s">
        <v>40</v>
      </c>
      <c r="C152" s="151" t="s">
        <v>11945</v>
      </c>
      <c r="D152" s="148" t="s">
        <v>11945</v>
      </c>
      <c r="E152" s="148" t="str">
        <f ca="1">IF(ISERROR($V152),"",OFFSET('Smelter Look-up'!$D$4,$V152-4,0)&amp;"")</f>
        <v>CHINA</v>
      </c>
      <c r="F152" s="148" t="str">
        <f ca="1">IF(ISERROR($V152),"",OFFSET('Smelter Look-up'!$E$4,$V152-4,0))</f>
        <v>CID004620</v>
      </c>
      <c r="G152" s="148" t="str">
        <f ca="1">IF(C152=$X$4,"Enter smelter details",IF(ISERROR($V152),"",OFFSET('Smelter Look-up'!$F$4,$V152-4,0)))</f>
        <v>RMI</v>
      </c>
      <c r="H152" s="204">
        <f ca="1">IF(ISERROR($V152),"",OFFSET('Smelter Look-up'!$G$4,$V152-4,0))</f>
        <v>0</v>
      </c>
      <c r="I152" s="205" t="str">
        <f ca="1">IF(ISERROR($V152),"",OFFSET('Smelter Look-up'!$H$4,$V152-4,0))</f>
        <v>Meishan</v>
      </c>
      <c r="J152" s="205" t="str">
        <f ca="1">IF(ISERROR($V152),"",OFFSET('Smelter Look-up'!$I$4,$V152-4,0))</f>
        <v>Sichuan Sheng</v>
      </c>
      <c r="K152" s="149"/>
      <c r="L152" s="149"/>
      <c r="M152" s="149"/>
      <c r="N152" s="149"/>
      <c r="O152" s="149"/>
      <c r="P152" s="207"/>
      <c r="Q152" s="150"/>
      <c r="R152" s="148" t="str">
        <f ca="1">IF(ISERROR($V152),"",OFFSET('Smelter Look-up'!$C$4,$V152-4,0)&amp;"")</f>
        <v>Sichuan Jayson New Energy Technology Co., Ltd.</v>
      </c>
      <c r="S152" s="154" t="str">
        <f t="shared" ca="1" si="14"/>
        <v>CN</v>
      </c>
      <c r="T152" s="154" t="str">
        <f ca="1">IF(B152="","",IF(ISERROR(MATCH($J152,SorP!$B$1:$B$6261,0)),"",INDIRECT("'SorP'!$A$"&amp;MATCH($S152&amp;$J152,SorP!C:C,0))))</f>
        <v>CN-SC</v>
      </c>
      <c r="U152" s="167"/>
      <c r="V152" s="168">
        <f>IF(C152="",NA(),MATCH($B152&amp;$C152,'Smelter Look-up'!$J:$J,0))</f>
        <v>143</v>
      </c>
      <c r="X152" s="169">
        <f t="shared" ca="1" si="13"/>
        <v>0</v>
      </c>
      <c r="AB152" s="312" t="str">
        <f t="shared" si="15"/>
        <v>Cobalt</v>
      </c>
      <c r="AC152" s="169" t="str">
        <f t="shared" si="16"/>
        <v>Cobalt</v>
      </c>
      <c r="AD152" s="169" t="str">
        <f t="shared" si="17"/>
        <v>Sichuan Jayson New Energy Technology Co., Ltd.</v>
      </c>
    </row>
    <row r="153" spans="1:30" s="169" customFormat="1" ht="51">
      <c r="A153" s="154" t="s">
        <v>11935</v>
      </c>
      <c r="B153" s="302" t="s">
        <v>40</v>
      </c>
      <c r="C153" s="151" t="s">
        <v>11933</v>
      </c>
      <c r="D153" s="148" t="s">
        <v>11933</v>
      </c>
      <c r="E153" s="148" t="str">
        <f ca="1">IF(ISERROR($V153),"",OFFSET('Smelter Look-up'!$D$4,$V153-4,0)&amp;"")</f>
        <v>CONGO, DEMOCRATIC REPUBLIC OF THE</v>
      </c>
      <c r="F153" s="148" t="str">
        <f ca="1">IF(ISERROR($V153),"",OFFSET('Smelter Look-up'!$E$4,$V153-4,0))</f>
        <v>CID004691</v>
      </c>
      <c r="G153" s="148" t="str">
        <f ca="1">IF(C153=$X$4,"Enter smelter details",IF(ISERROR($V153),"",OFFSET('Smelter Look-up'!$F$4,$V153-4,0)))</f>
        <v>RMI</v>
      </c>
      <c r="H153" s="204">
        <f ca="1">IF(ISERROR($V153),"",OFFSET('Smelter Look-up'!$G$4,$V153-4,0))</f>
        <v>0</v>
      </c>
      <c r="I153" s="205" t="str">
        <f ca="1">IF(ISERROR($V153),"",OFFSET('Smelter Look-up'!$H$4,$V153-4,0))</f>
        <v>Koruvichi</v>
      </c>
      <c r="J153" s="205" t="str">
        <f ca="1">IF(ISERROR($V153),"",OFFSET('Smelter Look-up'!$I$4,$V153-4,0))</f>
        <v>Lualaba</v>
      </c>
      <c r="K153" s="149"/>
      <c r="L153" s="149"/>
      <c r="M153" s="149"/>
      <c r="N153" s="149"/>
      <c r="O153" s="149"/>
      <c r="P153" s="207"/>
      <c r="Q153" s="150"/>
      <c r="R153" s="148" t="str">
        <f ca="1">IF(ISERROR($V153),"",OFFSET('Smelter Look-up'!$C$4,$V153-4,0)&amp;"")</f>
        <v>LUILU RESSOURCES SAS</v>
      </c>
      <c r="S153" s="154" t="str">
        <f t="shared" ca="1" si="14"/>
        <v>CD</v>
      </c>
      <c r="T153" s="154" t="str">
        <f ca="1">IF(B153="","",IF(ISERROR(MATCH($J153,SorP!$B$1:$B$6261,0)),"",INDIRECT("'SorP'!$A$"&amp;MATCH($S153&amp;$J153,SorP!C:C,0))))</f>
        <v>CD-LU</v>
      </c>
      <c r="U153" s="167"/>
      <c r="V153" s="168">
        <f>IF(C153="",NA(),MATCH($B153&amp;$C153,'Smelter Look-up'!$J:$J,0))</f>
        <v>99</v>
      </c>
      <c r="X153" s="169">
        <f t="shared" ca="1" si="13"/>
        <v>0</v>
      </c>
      <c r="AB153" s="312" t="str">
        <f t="shared" si="15"/>
        <v>Cobalt</v>
      </c>
      <c r="AC153" s="169" t="str">
        <f t="shared" si="16"/>
        <v>Cobalt</v>
      </c>
      <c r="AD153" s="169" t="str">
        <f t="shared" si="17"/>
        <v>LUILU RESSOURCES SAS</v>
      </c>
    </row>
    <row r="154" spans="1:30" s="169" customFormat="1" ht="38.25">
      <c r="A154" s="154" t="s">
        <v>11950</v>
      </c>
      <c r="B154" s="302" t="s">
        <v>40</v>
      </c>
      <c r="C154" s="151" t="s">
        <v>20360</v>
      </c>
      <c r="D154" s="148" t="s">
        <v>20360</v>
      </c>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Unknown</v>
      </c>
      <c r="T154" s="154" t="str">
        <f ca="1">IF(B154="","",IF(ISERROR(MATCH($J154,SorP!$B$1:$B$6261,0)),"",INDIRECT("'SorP'!$A$"&amp;MATCH($S154&amp;$J154,SorP!C:C,0))))</f>
        <v/>
      </c>
      <c r="U154" s="167"/>
      <c r="V154" s="168" t="e">
        <f>IF(C154="",NA(),MATCH($B154&amp;$C154,'Smelter Look-up'!$J:$J,0))</f>
        <v>#N/A</v>
      </c>
      <c r="X154" s="169">
        <f t="shared" ca="1" si="13"/>
        <v>0</v>
      </c>
      <c r="AB154" s="312" t="str">
        <f t="shared" si="15"/>
        <v>Cobalt</v>
      </c>
      <c r="AC154" s="169" t="str">
        <f t="shared" si="16"/>
        <v>Cobalt</v>
      </c>
      <c r="AD154" s="169" t="str">
        <f t="shared" si="17"/>
        <v>Somika Miniere du Katanga -SOMIKA (Lupoto plant)</v>
      </c>
    </row>
    <row r="155" spans="1:30" s="169" customFormat="1" ht="114.75">
      <c r="A155" s="154" t="s">
        <v>257</v>
      </c>
      <c r="B155" s="302" t="s">
        <v>40</v>
      </c>
      <c r="C155" s="151" t="s">
        <v>256</v>
      </c>
      <c r="D155" s="148" t="s">
        <v>256</v>
      </c>
      <c r="E155" s="148" t="str">
        <f ca="1">IF(ISERROR($V155),"",OFFSET('Smelter Look-up'!$D$4,$V155-4,0)&amp;"")</f>
        <v>CONGO, DEMOCRATIC REPUBLIC OF THE</v>
      </c>
      <c r="F155" s="148" t="str">
        <f ca="1">IF(ISERROR($V155),"",OFFSET('Smelter Look-up'!$E$4,$V155-4,0))</f>
        <v>CID003266</v>
      </c>
      <c r="G155" s="148" t="str">
        <f ca="1">IF(C155=$X$4,"Enter smelter details",IF(ISERROR($V155),"",OFFSET('Smelter Look-up'!$F$4,$V155-4,0)))</f>
        <v>RMI</v>
      </c>
      <c r="H155" s="204">
        <f ca="1">IF(ISERROR($V155),"",OFFSET('Smelter Look-up'!$G$4,$V155-4,0))</f>
        <v>0</v>
      </c>
      <c r="I155" s="205" t="str">
        <f ca="1">IF(ISERROR($V155),"",OFFSET('Smelter Look-up'!$H$4,$V155-4,0))</f>
        <v>Lubumbashi</v>
      </c>
      <c r="J155" s="205" t="str">
        <f ca="1">IF(ISERROR($V155),"",OFFSET('Smelter Look-up'!$I$4,$V155-4,0))</f>
        <v>Haut-Katanga</v>
      </c>
      <c r="K155" s="149"/>
      <c r="L155" s="149"/>
      <c r="M155" s="149"/>
      <c r="N155" s="149"/>
      <c r="O155" s="149"/>
      <c r="P155" s="207"/>
      <c r="Q155" s="150"/>
      <c r="R155" s="148" t="str">
        <f ca="1">IF(ISERROR($V155),"",OFFSET('Smelter Look-up'!$C$4,$V155-4,0)&amp;"")</f>
        <v>Societe pour le Traitment du Terril de Lubumbashi (STL)</v>
      </c>
      <c r="S155" s="154" t="str">
        <f t="shared" ca="1" si="14"/>
        <v>CD</v>
      </c>
      <c r="T155" s="154" t="str">
        <f ca="1">IF(B155="","",IF(ISERROR(MATCH($J155,SorP!$B$1:$B$6261,0)),"",INDIRECT("'SorP'!$A$"&amp;MATCH($S155&amp;$J155,SorP!C:C,0))))</f>
        <v>CD-HK</v>
      </c>
      <c r="U155" s="167"/>
      <c r="V155" s="168">
        <f>IF(C155="",NA(),MATCH($B155&amp;$C155,'Smelter Look-up'!$J:$J,0))</f>
        <v>146</v>
      </c>
      <c r="X155" s="169">
        <f t="shared" ca="1" si="13"/>
        <v>0</v>
      </c>
      <c r="AB155" s="312" t="str">
        <f t="shared" si="15"/>
        <v>Cobalt</v>
      </c>
      <c r="AC155" s="169" t="str">
        <f t="shared" si="16"/>
        <v>Cobalt</v>
      </c>
      <c r="AD155" s="169" t="str">
        <f t="shared" si="17"/>
        <v>Societe pour le Traitment du Terril de Lubumbashi (STL)</v>
      </c>
    </row>
    <row r="156" spans="1:30" s="169" customFormat="1" ht="38.25">
      <c r="A156" s="154" t="s">
        <v>11950</v>
      </c>
      <c r="B156" s="302" t="s">
        <v>40</v>
      </c>
      <c r="C156" s="151" t="s">
        <v>20360</v>
      </c>
      <c r="D156" s="148" t="s">
        <v>20360</v>
      </c>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Unknown</v>
      </c>
      <c r="T156" s="154" t="str">
        <f ca="1">IF(B156="","",IF(ISERROR(MATCH($J156,SorP!$B$1:$B$6261,0)),"",INDIRECT("'SorP'!$A$"&amp;MATCH($S156&amp;$J156,SorP!C:C,0))))</f>
        <v/>
      </c>
      <c r="U156" s="167"/>
      <c r="V156" s="168" t="e">
        <f>IF(C156="",NA(),MATCH($B156&amp;$C156,'Smelter Look-up'!$J:$J,0))</f>
        <v>#N/A</v>
      </c>
      <c r="X156" s="169">
        <f t="shared" ca="1" si="13"/>
        <v>0</v>
      </c>
      <c r="AB156" s="312" t="str">
        <f t="shared" si="15"/>
        <v>Cobalt</v>
      </c>
      <c r="AC156" s="169" t="str">
        <f t="shared" si="16"/>
        <v>Cobalt</v>
      </c>
      <c r="AD156" s="169" t="str">
        <f t="shared" si="17"/>
        <v>Somika Miniere du Katanga -SOMIKA (Lupoto plant)</v>
      </c>
    </row>
    <row r="157" spans="1:30" s="169" customFormat="1" ht="102">
      <c r="A157" s="154" t="s">
        <v>230</v>
      </c>
      <c r="B157" s="302" t="s">
        <v>40</v>
      </c>
      <c r="C157" s="151" t="s">
        <v>11807</v>
      </c>
      <c r="D157" s="148" t="s">
        <v>11807</v>
      </c>
      <c r="E157" s="148" t="str">
        <f ca="1">IF(ISERROR($V157),"",OFFSET('Smelter Look-up'!$D$4,$V157-4,0)&amp;"")</f>
        <v>JAPAN</v>
      </c>
      <c r="F157" s="148" t="str">
        <f ca="1">IF(ISERROR($V157),"",OFFSET('Smelter Look-up'!$E$4,$V157-4,0))</f>
        <v>CID003278</v>
      </c>
      <c r="G157" s="148" t="str">
        <f ca="1">IF(C157=$X$4,"Enter smelter details",IF(ISERROR($V157),"",OFFSET('Smelter Look-up'!$F$4,$V157-4,0)))</f>
        <v>RMI</v>
      </c>
      <c r="H157" s="204">
        <f ca="1">IF(ISERROR($V157),"",OFFSET('Smelter Look-up'!$G$4,$V157-4,0))</f>
        <v>0</v>
      </c>
      <c r="I157" s="205" t="str">
        <f ca="1">IF(ISERROR($V157),"",OFFSET('Smelter Look-up'!$H$4,$V157-4,0))</f>
        <v>Niihama</v>
      </c>
      <c r="J157" s="205" t="str">
        <f ca="1">IF(ISERROR($V157),"",OFFSET('Smelter Look-up'!$I$4,$V157-4,0))</f>
        <v>Ehime</v>
      </c>
      <c r="K157" s="149"/>
      <c r="L157" s="149"/>
      <c r="M157" s="149"/>
      <c r="N157" s="149"/>
      <c r="O157" s="149"/>
      <c r="P157" s="207"/>
      <c r="Q157" s="150"/>
      <c r="R157" s="148" t="str">
        <f ca="1">IF(ISERROR($V157),"",OFFSET('Smelter Look-up'!$C$4,$V157-4,0)&amp;"")</f>
        <v>Niihama Nickel Refinery, Sumitomo Metal Mining</v>
      </c>
      <c r="S157" s="154" t="str">
        <f t="shared" ca="1" si="14"/>
        <v>JP</v>
      </c>
      <c r="T157" s="154" t="str">
        <f ca="1">IF(B157="","",IF(ISERROR(MATCH($J157,SorP!$B$1:$B$6261,0)),"",INDIRECT("'SorP'!$A$"&amp;MATCH($S157&amp;$J157,SorP!C:C,0))))</f>
        <v>JP-38</v>
      </c>
      <c r="U157" s="167"/>
      <c r="V157" s="168">
        <f>IF(C157="",NA(),MATCH($B157&amp;$C157,'Smelter Look-up'!$J:$J,0))</f>
        <v>126</v>
      </c>
      <c r="X157" s="169">
        <f t="shared" ca="1" si="13"/>
        <v>0</v>
      </c>
      <c r="AB157" s="312" t="str">
        <f t="shared" si="15"/>
        <v>Cobalt</v>
      </c>
      <c r="AC157" s="169" t="str">
        <f t="shared" si="16"/>
        <v>Cobalt</v>
      </c>
      <c r="AD157" s="169" t="str">
        <f t="shared" si="17"/>
        <v>Niihama Nickel Refinery, Sumitomo Metal Mining</v>
      </c>
    </row>
    <row r="158" spans="1:30" s="169" customFormat="1" ht="63.75">
      <c r="A158" s="154" t="s">
        <v>260</v>
      </c>
      <c r="B158" s="302" t="s">
        <v>40</v>
      </c>
      <c r="C158" s="151" t="s">
        <v>259</v>
      </c>
      <c r="D158" s="148" t="s">
        <v>259</v>
      </c>
      <c r="E158" s="148" t="str">
        <f ca="1">IF(ISERROR($V158),"",OFFSET('Smelter Look-up'!$D$4,$V158-4,0)&amp;"")</f>
        <v>KOREA, REPUBLIC OF</v>
      </c>
      <c r="F158" s="148" t="str">
        <f ca="1">IF(ISERROR($V158),"",OFFSET('Smelter Look-up'!$E$4,$V158-4,0))</f>
        <v>CID003338</v>
      </c>
      <c r="G158" s="148" t="str">
        <f ca="1">IF(C158=$X$4,"Enter smelter details",IF(ISERROR($V158),"",OFFSET('Smelter Look-up'!$F$4,$V158-4,0)))</f>
        <v>RMI</v>
      </c>
      <c r="H158" s="204">
        <f ca="1">IF(ISERROR($V158),"",OFFSET('Smelter Look-up'!$G$4,$V158-4,0))</f>
        <v>0</v>
      </c>
      <c r="I158" s="205" t="str">
        <f ca="1">IF(ISERROR($V158),"",OFFSET('Smelter Look-up'!$H$4,$V158-4,0))</f>
        <v>Gunsan-si</v>
      </c>
      <c r="J158" s="205" t="str">
        <f ca="1">IF(ISERROR($V158),"",OFFSET('Smelter Look-up'!$I$4,$V158-4,0))</f>
        <v>Jeollabuk-do</v>
      </c>
      <c r="K158" s="149"/>
      <c r="L158" s="149"/>
      <c r="M158" s="149"/>
      <c r="N158" s="149"/>
      <c r="O158" s="149"/>
      <c r="P158" s="207"/>
      <c r="Q158" s="150"/>
      <c r="R158" s="148" t="str">
        <f ca="1">IF(ISERROR($V158),"",OFFSET('Smelter Look-up'!$C$4,$V158-4,0)&amp;"")</f>
        <v>SungEel HiTech Co., Ltd.</v>
      </c>
      <c r="S158" s="154" t="str">
        <f t="shared" ca="1" si="14"/>
        <v>KR</v>
      </c>
      <c r="T158" s="154" t="str">
        <f ca="1">IF(B158="","",IF(ISERROR(MATCH($J158,SorP!$B$1:$B$6261,0)),"",INDIRECT("'SorP'!$A$"&amp;MATCH($S158&amp;$J158,SorP!C:C,0))))</f>
        <v>KR-45</v>
      </c>
      <c r="U158" s="167"/>
      <c r="V158" s="168">
        <f>IF(C158="",NA(),MATCH($B158&amp;$C158,'Smelter Look-up'!$J:$J,0))</f>
        <v>149</v>
      </c>
      <c r="X158" s="169">
        <f t="shared" ca="1" si="13"/>
        <v>0</v>
      </c>
      <c r="AB158" s="312" t="str">
        <f t="shared" si="15"/>
        <v>Cobalt</v>
      </c>
      <c r="AC158" s="169" t="str">
        <f t="shared" si="16"/>
        <v>Cobalt</v>
      </c>
      <c r="AD158" s="169" t="str">
        <f t="shared" si="17"/>
        <v>SungEel HiTech Co., Ltd.</v>
      </c>
    </row>
    <row r="159" spans="1:30" s="169" customFormat="1" ht="63.75">
      <c r="A159" s="154" t="s">
        <v>260</v>
      </c>
      <c r="B159" s="302" t="s">
        <v>40</v>
      </c>
      <c r="C159" s="151" t="s">
        <v>259</v>
      </c>
      <c r="D159" s="148" t="s">
        <v>259</v>
      </c>
      <c r="E159" s="148" t="str">
        <f ca="1">IF(ISERROR($V159),"",OFFSET('Smelter Look-up'!$D$4,$V159-4,0)&amp;"")</f>
        <v>KOREA, REPUBLIC OF</v>
      </c>
      <c r="F159" s="148" t="str">
        <f ca="1">IF(ISERROR($V159),"",OFFSET('Smelter Look-up'!$E$4,$V159-4,0))</f>
        <v>CID003338</v>
      </c>
      <c r="G159" s="148" t="str">
        <f ca="1">IF(C159=$X$4,"Enter smelter details",IF(ISERROR($V159),"",OFFSET('Smelter Look-up'!$F$4,$V159-4,0)))</f>
        <v>RMI</v>
      </c>
      <c r="H159" s="204">
        <f ca="1">IF(ISERROR($V159),"",OFFSET('Smelter Look-up'!$G$4,$V159-4,0))</f>
        <v>0</v>
      </c>
      <c r="I159" s="205" t="str">
        <f ca="1">IF(ISERROR($V159),"",OFFSET('Smelter Look-up'!$H$4,$V159-4,0))</f>
        <v>Gunsan-si</v>
      </c>
      <c r="J159" s="205" t="str">
        <f ca="1">IF(ISERROR($V159),"",OFFSET('Smelter Look-up'!$I$4,$V159-4,0))</f>
        <v>Jeollabuk-do</v>
      </c>
      <c r="K159" s="149"/>
      <c r="L159" s="149"/>
      <c r="M159" s="149"/>
      <c r="N159" s="149"/>
      <c r="O159" s="149"/>
      <c r="P159" s="207"/>
      <c r="Q159" s="150"/>
      <c r="R159" s="148" t="str">
        <f ca="1">IF(ISERROR($V159),"",OFFSET('Smelter Look-up'!$C$4,$V159-4,0)&amp;"")</f>
        <v>SungEel HiTech Co., Ltd.</v>
      </c>
      <c r="S159" s="154" t="str">
        <f t="shared" ca="1" si="14"/>
        <v>KR</v>
      </c>
      <c r="T159" s="154" t="str">
        <f ca="1">IF(B159="","",IF(ISERROR(MATCH($J159,SorP!$B$1:$B$6261,0)),"",INDIRECT("'SorP'!$A$"&amp;MATCH($S159&amp;$J159,SorP!C:C,0))))</f>
        <v>KR-45</v>
      </c>
      <c r="U159" s="167"/>
      <c r="V159" s="168">
        <f>IF(C159="",NA(),MATCH($B159&amp;$C159,'Smelter Look-up'!$J:$J,0))</f>
        <v>149</v>
      </c>
      <c r="X159" s="169">
        <f t="shared" ca="1" si="13"/>
        <v>0</v>
      </c>
      <c r="AB159" s="312" t="str">
        <f t="shared" si="15"/>
        <v>Cobalt</v>
      </c>
      <c r="AC159" s="169" t="str">
        <f t="shared" si="16"/>
        <v>Cobalt</v>
      </c>
      <c r="AD159" s="169" t="str">
        <f t="shared" si="17"/>
        <v>SungEel HiTech Co., Ltd.</v>
      </c>
    </row>
    <row r="160" spans="1:30" s="169" customFormat="1" ht="25.5">
      <c r="A160" s="154" t="s">
        <v>20381</v>
      </c>
      <c r="B160" s="302" t="s">
        <v>40</v>
      </c>
      <c r="C160" s="151" t="s">
        <v>20361</v>
      </c>
      <c r="D160" s="148" t="s">
        <v>20361</v>
      </c>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Unknown</v>
      </c>
      <c r="T160" s="154" t="str">
        <f ca="1">IF(B160="","",IF(ISERROR(MATCH($J160,SorP!$B$1:$B$6261,0)),"",INDIRECT("'SorP'!$A$"&amp;MATCH($S160&amp;$J160,SorP!C:C,0))))</f>
        <v/>
      </c>
      <c r="U160" s="167"/>
      <c r="V160" s="168" t="e">
        <f>IF(C160="",NA(),MATCH($B160&amp;$C160,'Smelter Look-up'!$J:$J,0))</f>
        <v>#N/A</v>
      </c>
      <c r="X160" s="169">
        <f t="shared" ca="1" si="13"/>
        <v>0</v>
      </c>
      <c r="AB160" s="312" t="str">
        <f t="shared" si="15"/>
        <v>Cobalt</v>
      </c>
      <c r="AC160" s="169" t="str">
        <f t="shared" si="16"/>
        <v>Cobalt</v>
      </c>
      <c r="AD160" s="169" t="str">
        <f t="shared" si="17"/>
        <v>SungEel HiTech Co., Ltd._Saemangeum</v>
      </c>
    </row>
    <row r="161" spans="1:30" s="169" customFormat="1" ht="89.25">
      <c r="A161" s="154" t="s">
        <v>18624</v>
      </c>
      <c r="B161" s="302" t="s">
        <v>40</v>
      </c>
      <c r="C161" s="151" t="s">
        <v>18372</v>
      </c>
      <c r="D161" s="148" t="s">
        <v>18372</v>
      </c>
      <c r="E161" s="148" t="str">
        <f ca="1">IF(ISERROR($V161),"",OFFSET('Smelter Look-up'!$D$4,$V161-4,0)&amp;"")</f>
        <v>PHILIPPINES</v>
      </c>
      <c r="F161" s="148" t="str">
        <f ca="1">IF(ISERROR($V161),"",OFFSET('Smelter Look-up'!$E$4,$V161-4,0))</f>
        <v>CID003283</v>
      </c>
      <c r="G161" s="148" t="str">
        <f ca="1">IF(C161=$X$4,"Enter smelter details",IF(ISERROR($V161),"",OFFSET('Smelter Look-up'!$F$4,$V161-4,0)))</f>
        <v>RMI</v>
      </c>
      <c r="H161" s="204">
        <f ca="1">IF(ISERROR($V161),"",OFFSET('Smelter Look-up'!$G$4,$V161-4,0))</f>
        <v>0</v>
      </c>
      <c r="I161" s="205" t="str">
        <f ca="1">IF(ISERROR($V161),"",OFFSET('Smelter Look-up'!$H$4,$V161-4,0))</f>
        <v>Claver</v>
      </c>
      <c r="J161" s="205" t="str">
        <f ca="1">IF(ISERROR($V161),"",OFFSET('Smelter Look-up'!$I$4,$V161-4,0))</f>
        <v>Surigao del Norte</v>
      </c>
      <c r="K161" s="149"/>
      <c r="L161" s="149"/>
      <c r="M161" s="149"/>
      <c r="N161" s="149"/>
      <c r="O161" s="149"/>
      <c r="P161" s="207"/>
      <c r="Q161" s="150"/>
      <c r="R161" s="148" t="str">
        <f ca="1">IF(ISERROR($V161),"",OFFSET('Smelter Look-up'!$C$4,$V161-4,0)&amp;"")</f>
        <v>Taganito HPAL Nickel Corporation (THPAL)</v>
      </c>
      <c r="S161" s="154" t="str">
        <f t="shared" ca="1" si="14"/>
        <v>PH</v>
      </c>
      <c r="T161" s="154" t="str">
        <f ca="1">IF(B161="","",IF(ISERROR(MATCH($J161,SorP!$B$1:$B$6261,0)),"",INDIRECT("'SorP'!$A$"&amp;MATCH($S161&amp;$J161,SorP!C:C,0))))</f>
        <v>PH-SUN</v>
      </c>
      <c r="U161" s="167"/>
      <c r="V161" s="168">
        <f>IF(C161="",NA(),MATCH($B161&amp;$C161,'Smelter Look-up'!$J:$J,0))</f>
        <v>151</v>
      </c>
      <c r="X161" s="169">
        <f t="shared" ca="1" si="13"/>
        <v>0</v>
      </c>
      <c r="AB161" s="312" t="str">
        <f t="shared" si="15"/>
        <v>Cobalt</v>
      </c>
      <c r="AC161" s="169" t="str">
        <f t="shared" si="16"/>
        <v>Cobalt</v>
      </c>
      <c r="AD161" s="169" t="str">
        <f t="shared" si="17"/>
        <v>Taganito HPAL Nickel Corporation (THPAL)</v>
      </c>
    </row>
    <row r="162" spans="1:30" s="169" customFormat="1" ht="89.25">
      <c r="A162" s="154" t="s">
        <v>18624</v>
      </c>
      <c r="B162" s="302" t="s">
        <v>40</v>
      </c>
      <c r="C162" s="151" t="s">
        <v>18372</v>
      </c>
      <c r="D162" s="148" t="s">
        <v>18372</v>
      </c>
      <c r="E162" s="148" t="str">
        <f ca="1">IF(ISERROR($V162),"",OFFSET('Smelter Look-up'!$D$4,$V162-4,0)&amp;"")</f>
        <v>PHILIPPINES</v>
      </c>
      <c r="F162" s="148" t="str">
        <f ca="1">IF(ISERROR($V162),"",OFFSET('Smelter Look-up'!$E$4,$V162-4,0))</f>
        <v>CID003283</v>
      </c>
      <c r="G162" s="148" t="str">
        <f ca="1">IF(C162=$X$4,"Enter smelter details",IF(ISERROR($V162),"",OFFSET('Smelter Look-up'!$F$4,$V162-4,0)))</f>
        <v>RMI</v>
      </c>
      <c r="H162" s="204">
        <f ca="1">IF(ISERROR($V162),"",OFFSET('Smelter Look-up'!$G$4,$V162-4,0))</f>
        <v>0</v>
      </c>
      <c r="I162" s="205" t="str">
        <f ca="1">IF(ISERROR($V162),"",OFFSET('Smelter Look-up'!$H$4,$V162-4,0))</f>
        <v>Claver</v>
      </c>
      <c r="J162" s="205" t="str">
        <f ca="1">IF(ISERROR($V162),"",OFFSET('Smelter Look-up'!$I$4,$V162-4,0))</f>
        <v>Surigao del Norte</v>
      </c>
      <c r="K162" s="149"/>
      <c r="L162" s="149"/>
      <c r="M162" s="149"/>
      <c r="N162" s="149"/>
      <c r="O162" s="149"/>
      <c r="P162" s="207"/>
      <c r="Q162" s="150"/>
      <c r="R162" s="148" t="str">
        <f ca="1">IF(ISERROR($V162),"",OFFSET('Smelter Look-up'!$C$4,$V162-4,0)&amp;"")</f>
        <v>Taganito HPAL Nickel Corporation (THPAL)</v>
      </c>
      <c r="S162" s="154" t="str">
        <f t="shared" ca="1" si="14"/>
        <v>PH</v>
      </c>
      <c r="T162" s="154" t="str">
        <f ca="1">IF(B162="","",IF(ISERROR(MATCH($J162,SorP!$B$1:$B$6261,0)),"",INDIRECT("'SorP'!$A$"&amp;MATCH($S162&amp;$J162,SorP!C:C,0))))</f>
        <v>PH-SUN</v>
      </c>
      <c r="U162" s="167"/>
      <c r="V162" s="168">
        <f>IF(C162="",NA(),MATCH($B162&amp;$C162,'Smelter Look-up'!$J:$J,0))</f>
        <v>151</v>
      </c>
      <c r="X162" s="169">
        <f t="shared" ca="1" si="13"/>
        <v>0</v>
      </c>
      <c r="AB162" s="312" t="str">
        <f t="shared" si="15"/>
        <v>Cobalt</v>
      </c>
      <c r="AC162" s="169" t="str">
        <f t="shared" si="16"/>
        <v>Cobalt</v>
      </c>
      <c r="AD162" s="169" t="str">
        <f t="shared" si="17"/>
        <v>Taganito HPAL Nickel Corporation (THPAL)</v>
      </c>
    </row>
    <row r="163" spans="1:30" s="169" customFormat="1" ht="63.75">
      <c r="A163" s="154" t="s">
        <v>265</v>
      </c>
      <c r="B163" s="302" t="s">
        <v>40</v>
      </c>
      <c r="C163" s="151" t="s">
        <v>11808</v>
      </c>
      <c r="D163" s="148" t="s">
        <v>11808</v>
      </c>
      <c r="E163" s="148" t="str">
        <f ca="1">IF(ISERROR($V163),"",OFFSET('Smelter Look-up'!$D$4,$V163-4,0)&amp;"")</f>
        <v>CONGO, DEMOCRATIC REPUBLIC OF THE</v>
      </c>
      <c r="F163" s="148" t="str">
        <f ca="1">IF(ISERROR($V163),"",OFFSET('Smelter Look-up'!$E$4,$V163-4,0))</f>
        <v>CID003429</v>
      </c>
      <c r="G163" s="148" t="str">
        <f ca="1">IF(C163=$X$4,"Enter smelter details",IF(ISERROR($V163),"",OFFSET('Smelter Look-up'!$F$4,$V163-4,0)))</f>
        <v>RMI</v>
      </c>
      <c r="H163" s="204">
        <f ca="1">IF(ISERROR($V163),"",OFFSET('Smelter Look-up'!$G$4,$V163-4,0))</f>
        <v>0</v>
      </c>
      <c r="I163" s="205" t="str">
        <f ca="1">IF(ISERROR($V163),"",OFFSET('Smelter Look-up'!$H$4,$V163-4,0))</f>
        <v>Tenke and Fungurume Town</v>
      </c>
      <c r="J163" s="205" t="str">
        <f ca="1">IF(ISERROR($V163),"",OFFSET('Smelter Look-up'!$I$4,$V163-4,0))</f>
        <v>Lualaba</v>
      </c>
      <c r="K163" s="149"/>
      <c r="L163" s="149"/>
      <c r="M163" s="149"/>
      <c r="N163" s="149"/>
      <c r="O163" s="149"/>
      <c r="P163" s="207"/>
      <c r="Q163" s="150"/>
      <c r="R163" s="148" t="str">
        <f ca="1">IF(ISERROR($V163),"",OFFSET('Smelter Look-up'!$C$4,$V163-4,0)&amp;"")</f>
        <v>Tenke Fungurume Mining SA</v>
      </c>
      <c r="S163" s="154" t="str">
        <f t="shared" ca="1" si="14"/>
        <v>CD</v>
      </c>
      <c r="T163" s="154" t="str">
        <f ca="1">IF(B163="","",IF(ISERROR(MATCH($J163,SorP!$B$1:$B$6261,0)),"",INDIRECT("'SorP'!$A$"&amp;MATCH($S163&amp;$J163,SorP!C:C,0))))</f>
        <v>CD-LU</v>
      </c>
      <c r="U163" s="167"/>
      <c r="V163" s="168">
        <f>IF(C163="",NA(),MATCH($B163&amp;$C163,'Smelter Look-up'!$J:$J,0))</f>
        <v>154</v>
      </c>
      <c r="X163" s="169">
        <f t="shared" ca="1" si="13"/>
        <v>0</v>
      </c>
      <c r="AB163" s="312" t="str">
        <f t="shared" si="15"/>
        <v>Cobalt</v>
      </c>
      <c r="AC163" s="169" t="str">
        <f t="shared" si="16"/>
        <v>Cobalt</v>
      </c>
      <c r="AD163" s="169" t="str">
        <f t="shared" si="17"/>
        <v>Tenke Fungurume Mining SA</v>
      </c>
    </row>
    <row r="164" spans="1:30" s="169" customFormat="1" ht="63.75">
      <c r="A164" s="154" t="s">
        <v>265</v>
      </c>
      <c r="B164" s="302" t="s">
        <v>40</v>
      </c>
      <c r="C164" s="151" t="s">
        <v>11808</v>
      </c>
      <c r="D164" s="148" t="s">
        <v>11808</v>
      </c>
      <c r="E164" s="148" t="str">
        <f ca="1">IF(ISERROR($V164),"",OFFSET('Smelter Look-up'!$D$4,$V164-4,0)&amp;"")</f>
        <v>CONGO, DEMOCRATIC REPUBLIC OF THE</v>
      </c>
      <c r="F164" s="148" t="str">
        <f ca="1">IF(ISERROR($V164),"",OFFSET('Smelter Look-up'!$E$4,$V164-4,0))</f>
        <v>CID003429</v>
      </c>
      <c r="G164" s="148" t="str">
        <f ca="1">IF(C164=$X$4,"Enter smelter details",IF(ISERROR($V164),"",OFFSET('Smelter Look-up'!$F$4,$V164-4,0)))</f>
        <v>RMI</v>
      </c>
      <c r="H164" s="204">
        <f ca="1">IF(ISERROR($V164),"",OFFSET('Smelter Look-up'!$G$4,$V164-4,0))</f>
        <v>0</v>
      </c>
      <c r="I164" s="205" t="str">
        <f ca="1">IF(ISERROR($V164),"",OFFSET('Smelter Look-up'!$H$4,$V164-4,0))</f>
        <v>Tenke and Fungurume Town</v>
      </c>
      <c r="J164" s="205" t="str">
        <f ca="1">IF(ISERROR($V164),"",OFFSET('Smelter Look-up'!$I$4,$V164-4,0))</f>
        <v>Lualaba</v>
      </c>
      <c r="K164" s="149"/>
      <c r="L164" s="149"/>
      <c r="M164" s="149"/>
      <c r="N164" s="149"/>
      <c r="O164" s="149"/>
      <c r="P164" s="207"/>
      <c r="Q164" s="150"/>
      <c r="R164" s="148" t="str">
        <f ca="1">IF(ISERROR($V164),"",OFFSET('Smelter Look-up'!$C$4,$V164-4,0)&amp;"")</f>
        <v>Tenke Fungurume Mining SA</v>
      </c>
      <c r="S164" s="154" t="str">
        <f t="shared" ca="1" si="14"/>
        <v>CD</v>
      </c>
      <c r="T164" s="154" t="str">
        <f ca="1">IF(B164="","",IF(ISERROR(MATCH($J164,SorP!$B$1:$B$6261,0)),"",INDIRECT("'SorP'!$A$"&amp;MATCH($S164&amp;$J164,SorP!C:C,0))))</f>
        <v>CD-LU</v>
      </c>
      <c r="U164" s="167"/>
      <c r="V164" s="168">
        <f>IF(C164="",NA(),MATCH($B164&amp;$C164,'Smelter Look-up'!$J:$J,0))</f>
        <v>154</v>
      </c>
      <c r="X164" s="169">
        <f t="shared" ca="1" si="13"/>
        <v>0</v>
      </c>
      <c r="AB164" s="312" t="str">
        <f t="shared" si="15"/>
        <v>Cobalt</v>
      </c>
      <c r="AC164" s="169" t="str">
        <f t="shared" si="16"/>
        <v>Cobalt</v>
      </c>
      <c r="AD164" s="169" t="str">
        <f t="shared" si="17"/>
        <v>Tenke Fungurume Mining SA</v>
      </c>
    </row>
    <row r="165" spans="1:30" s="169" customFormat="1" ht="63.75">
      <c r="A165" s="154" t="s">
        <v>265</v>
      </c>
      <c r="B165" s="302" t="s">
        <v>40</v>
      </c>
      <c r="C165" s="151" t="s">
        <v>11808</v>
      </c>
      <c r="D165" s="148" t="s">
        <v>11808</v>
      </c>
      <c r="E165" s="148" t="str">
        <f ca="1">IF(ISERROR($V165),"",OFFSET('Smelter Look-up'!$D$4,$V165-4,0)&amp;"")</f>
        <v>CONGO, DEMOCRATIC REPUBLIC OF THE</v>
      </c>
      <c r="F165" s="148" t="str">
        <f ca="1">IF(ISERROR($V165),"",OFFSET('Smelter Look-up'!$E$4,$V165-4,0))</f>
        <v>CID003429</v>
      </c>
      <c r="G165" s="148" t="str">
        <f ca="1">IF(C165=$X$4,"Enter smelter details",IF(ISERROR($V165),"",OFFSET('Smelter Look-up'!$F$4,$V165-4,0)))</f>
        <v>RMI</v>
      </c>
      <c r="H165" s="204">
        <f ca="1">IF(ISERROR($V165),"",OFFSET('Smelter Look-up'!$G$4,$V165-4,0))</f>
        <v>0</v>
      </c>
      <c r="I165" s="205" t="str">
        <f ca="1">IF(ISERROR($V165),"",OFFSET('Smelter Look-up'!$H$4,$V165-4,0))</f>
        <v>Tenke and Fungurume Town</v>
      </c>
      <c r="J165" s="205" t="str">
        <f ca="1">IF(ISERROR($V165),"",OFFSET('Smelter Look-up'!$I$4,$V165-4,0))</f>
        <v>Lualaba</v>
      </c>
      <c r="K165" s="149"/>
      <c r="L165" s="149"/>
      <c r="M165" s="149"/>
      <c r="N165" s="149"/>
      <c r="O165" s="149"/>
      <c r="P165" s="207"/>
      <c r="Q165" s="150"/>
      <c r="R165" s="148" t="str">
        <f ca="1">IF(ISERROR($V165),"",OFFSET('Smelter Look-up'!$C$4,$V165-4,0)&amp;"")</f>
        <v>Tenke Fungurume Mining SA</v>
      </c>
      <c r="S165" s="154" t="str">
        <f t="shared" ca="1" si="14"/>
        <v>CD</v>
      </c>
      <c r="T165" s="154" t="str">
        <f ca="1">IF(B165="","",IF(ISERROR(MATCH($J165,SorP!$B$1:$B$6261,0)),"",INDIRECT("'SorP'!$A$"&amp;MATCH($S165&amp;$J165,SorP!C:C,0))))</f>
        <v>CD-LU</v>
      </c>
      <c r="U165" s="167"/>
      <c r="V165" s="168">
        <f>IF(C165="",NA(),MATCH($B165&amp;$C165,'Smelter Look-up'!$J:$J,0))</f>
        <v>154</v>
      </c>
      <c r="X165" s="169">
        <f t="shared" ca="1" si="13"/>
        <v>0</v>
      </c>
      <c r="AB165" s="312" t="str">
        <f t="shared" si="15"/>
        <v>Cobalt</v>
      </c>
      <c r="AC165" s="169" t="str">
        <f t="shared" si="16"/>
        <v>Cobalt</v>
      </c>
      <c r="AD165" s="169" t="str">
        <f t="shared" si="17"/>
        <v>Tenke Fungurume Mining SA</v>
      </c>
    </row>
    <row r="166" spans="1:30" s="169" customFormat="1" ht="25.5">
      <c r="A166" s="154" t="s">
        <v>88</v>
      </c>
      <c r="B166" s="302" t="s">
        <v>40</v>
      </c>
      <c r="C166" s="151" t="s">
        <v>20353</v>
      </c>
      <c r="D166" s="148" t="s">
        <v>20353</v>
      </c>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Unknown</v>
      </c>
      <c r="T166" s="154" t="str">
        <f ca="1">IF(B166="","",IF(ISERROR(MATCH($J166,SorP!$B$1:$B$6261,0)),"",INDIRECT("'SorP'!$A$"&amp;MATCH($S166&amp;$J166,SorP!C:C,0))))</f>
        <v/>
      </c>
      <c r="U166" s="167"/>
      <c r="V166" s="168" t="e">
        <f>IF(C166="",NA(),MATCH($B166&amp;$C166,'Smelter Look-up'!$J:$J,0))</f>
        <v>#N/A</v>
      </c>
      <c r="X166" s="169">
        <f t="shared" ca="1" si="13"/>
        <v>0</v>
      </c>
      <c r="AB166" s="312" t="str">
        <f t="shared" si="15"/>
        <v>Cobalt</v>
      </c>
      <c r="AC166" s="169" t="str">
        <f t="shared" si="16"/>
        <v>Cobalt</v>
      </c>
      <c r="AD166" s="169" t="str">
        <f t="shared" si="17"/>
        <v>Dynatec Madagascar SA / Ambatovy</v>
      </c>
    </row>
    <row r="167" spans="1:30" s="169" customFormat="1" ht="51">
      <c r="A167" s="154" t="s">
        <v>102</v>
      </c>
      <c r="B167" s="302" t="s">
        <v>40</v>
      </c>
      <c r="C167" s="151" t="s">
        <v>100</v>
      </c>
      <c r="D167" s="148" t="s">
        <v>100</v>
      </c>
      <c r="E167" s="148" t="str">
        <f ca="1">IF(ISERROR($V167),"",OFFSET('Smelter Look-up'!$D$4,$V167-4,0)&amp;"")</f>
        <v>FINLAND</v>
      </c>
      <c r="F167" s="148" t="str">
        <f ca="1">IF(ISERROR($V167),"",OFFSET('Smelter Look-up'!$E$4,$V167-4,0))</f>
        <v>CID003226</v>
      </c>
      <c r="G167" s="148" t="str">
        <f ca="1">IF(C167=$X$4,"Enter smelter details",IF(ISERROR($V167),"",OFFSET('Smelter Look-up'!$F$4,$V167-4,0)))</f>
        <v>RMI</v>
      </c>
      <c r="H167" s="204">
        <f ca="1">IF(ISERROR($V167),"",OFFSET('Smelter Look-up'!$G$4,$V167-4,0))</f>
        <v>0</v>
      </c>
      <c r="I167" s="205" t="str">
        <f ca="1">IF(ISERROR($V167),"",OFFSET('Smelter Look-up'!$H$4,$V167-4,0))</f>
        <v>Kokkola</v>
      </c>
      <c r="J167" s="205" t="str">
        <f ca="1">IF(ISERROR($V167),"",OFFSET('Smelter Look-up'!$I$4,$V167-4,0))</f>
        <v>Mellersta Österbotten</v>
      </c>
      <c r="K167" s="149"/>
      <c r="L167" s="149"/>
      <c r="M167" s="149"/>
      <c r="N167" s="149"/>
      <c r="O167" s="149"/>
      <c r="P167" s="207"/>
      <c r="Q167" s="150"/>
      <c r="R167" s="148" t="str">
        <f ca="1">IF(ISERROR($V167),"",OFFSET('Smelter Look-up'!$C$4,$V167-4,0)&amp;"")</f>
        <v>Umicore Finland Oy</v>
      </c>
      <c r="S167" s="154" t="str">
        <f t="shared" ca="1" si="14"/>
        <v>FI</v>
      </c>
      <c r="T167" s="154" t="str">
        <f ca="1">IF(B167="","",IF(ISERROR(MATCH($J167,SorP!$B$1:$B$6261,0)),"",INDIRECT("'SorP'!$A$"&amp;MATCH($S167&amp;$J167,SorP!C:C,0))))</f>
        <v>FI-07</v>
      </c>
      <c r="U167" s="167"/>
      <c r="V167" s="168">
        <f>IF(C167="",NA(),MATCH($B167&amp;$C167,'Smelter Look-up'!$J:$J,0))</f>
        <v>156</v>
      </c>
      <c r="X167" s="169">
        <f t="shared" ca="1" si="13"/>
        <v>0</v>
      </c>
      <c r="AB167" s="312" t="str">
        <f t="shared" si="15"/>
        <v>Cobalt</v>
      </c>
      <c r="AC167" s="169" t="str">
        <f t="shared" si="16"/>
        <v>Cobalt</v>
      </c>
      <c r="AD167" s="169" t="str">
        <f t="shared" si="17"/>
        <v>Umicore Finland Oy</v>
      </c>
    </row>
    <row r="168" spans="1:30" s="169" customFormat="1" ht="25.5">
      <c r="A168" s="154" t="s">
        <v>269</v>
      </c>
      <c r="B168" s="302" t="s">
        <v>40</v>
      </c>
      <c r="C168" s="151" t="s">
        <v>267</v>
      </c>
      <c r="D168" s="148" t="s">
        <v>267</v>
      </c>
      <c r="E168" s="148" t="str">
        <f ca="1">IF(ISERROR($V168),"",OFFSET('Smelter Look-up'!$D$4,$V168-4,0)&amp;"")</f>
        <v>BELGIUM</v>
      </c>
      <c r="F168" s="148" t="str">
        <f ca="1">IF(ISERROR($V168),"",OFFSET('Smelter Look-up'!$E$4,$V168-4,0))</f>
        <v>CID003228</v>
      </c>
      <c r="G168" s="148" t="str">
        <f ca="1">IF(C168=$X$4,"Enter smelter details",IF(ISERROR($V168),"",OFFSET('Smelter Look-up'!$F$4,$V168-4,0)))</f>
        <v>RMI</v>
      </c>
      <c r="H168" s="204">
        <f ca="1">IF(ISERROR($V168),"",OFFSET('Smelter Look-up'!$G$4,$V168-4,0))</f>
        <v>0</v>
      </c>
      <c r="I168" s="205" t="str">
        <f ca="1">IF(ISERROR($V168),"",OFFSET('Smelter Look-up'!$H$4,$V168-4,0))</f>
        <v>Olen</v>
      </c>
      <c r="J168" s="205" t="str">
        <f ca="1">IF(ISERROR($V168),"",OFFSET('Smelter Look-up'!$I$4,$V168-4,0))</f>
        <v>Antwerpen</v>
      </c>
      <c r="K168" s="149"/>
      <c r="L168" s="149"/>
      <c r="M168" s="149"/>
      <c r="N168" s="149"/>
      <c r="O168" s="149"/>
      <c r="P168" s="207"/>
      <c r="Q168" s="150"/>
      <c r="R168" s="148" t="str">
        <f ca="1">IF(ISERROR($V168),"",OFFSET('Smelter Look-up'!$C$4,$V168-4,0)&amp;"")</f>
        <v>Umicore Olen</v>
      </c>
      <c r="S168" s="154" t="str">
        <f t="shared" ca="1" si="14"/>
        <v>BE</v>
      </c>
      <c r="T168" s="154" t="str">
        <f ca="1">IF(B168="","",IF(ISERROR(MATCH($J168,SorP!$B$1:$B$6261,0)),"",INDIRECT("'SorP'!$A$"&amp;MATCH($S168&amp;$J168,SorP!C:C,0))))</f>
        <v>BE-VAN</v>
      </c>
      <c r="U168" s="167"/>
      <c r="V168" s="168">
        <f>IF(C168="",NA(),MATCH($B168&amp;$C168,'Smelter Look-up'!$J:$J,0))</f>
        <v>157</v>
      </c>
      <c r="X168" s="169">
        <f t="shared" ca="1" si="13"/>
        <v>0</v>
      </c>
      <c r="AB168" s="312" t="str">
        <f t="shared" si="15"/>
        <v>Cobalt</v>
      </c>
      <c r="AC168" s="169" t="str">
        <f t="shared" si="16"/>
        <v>Cobalt</v>
      </c>
      <c r="AD168" s="169" t="str">
        <f t="shared" si="17"/>
        <v>Umicore Olen</v>
      </c>
    </row>
    <row r="169" spans="1:30" s="169" customFormat="1" ht="38.25">
      <c r="A169" s="154" t="s">
        <v>77</v>
      </c>
      <c r="B169" s="302" t="s">
        <v>40</v>
      </c>
      <c r="C169" s="151" t="s">
        <v>18609</v>
      </c>
      <c r="D169" s="148" t="s">
        <v>18609</v>
      </c>
      <c r="E169" s="148" t="str">
        <f ca="1">IF(ISERROR($V169),"",OFFSET('Smelter Look-up'!$D$4,$V169-4,0)&amp;"")</f>
        <v>TAIWAN, PROVINCE OF CHINA</v>
      </c>
      <c r="F169" s="148" t="str">
        <f ca="1">IF(ISERROR($V169),"",OFFSET('Smelter Look-up'!$E$4,$V169-4,0))</f>
        <v>CID003473</v>
      </c>
      <c r="G169" s="148" t="str">
        <f ca="1">IF(C169=$X$4,"Enter smelter details",IF(ISERROR($V169),"",OFFSET('Smelter Look-up'!$F$4,$V169-4,0)))</f>
        <v>RMI</v>
      </c>
      <c r="H169" s="204">
        <f ca="1">IF(ISERROR($V169),"",OFFSET('Smelter Look-up'!$G$4,$V169-4,0))</f>
        <v>0</v>
      </c>
      <c r="I169" s="205" t="str">
        <f ca="1">IF(ISERROR($V169),"",OFFSET('Smelter Look-up'!$H$4,$V169-4,0))</f>
        <v>Toufen</v>
      </c>
      <c r="J169" s="205" t="str">
        <f ca="1">IF(ISERROR($V169),"",OFFSET('Smelter Look-up'!$I$4,$V169-4,0))</f>
        <v>Miaoli</v>
      </c>
      <c r="K169" s="149"/>
      <c r="L169" s="149"/>
      <c r="M169" s="149"/>
      <c r="N169" s="149"/>
      <c r="O169" s="149"/>
      <c r="P169" s="207"/>
      <c r="Q169" s="150"/>
      <c r="R169" s="148" t="str">
        <f ca="1">IF(ISERROR($V169),"",OFFSET('Smelter Look-up'!$C$4,$V169-4,0)&amp;"")</f>
        <v>Uranus Chemicals</v>
      </c>
      <c r="S169" s="154" t="str">
        <f t="shared" ca="1" si="14"/>
        <v>TW</v>
      </c>
      <c r="T169" s="154" t="str">
        <f ca="1">IF(B169="","",IF(ISERROR(MATCH($J169,SorP!$B$1:$B$6261,0)),"",INDIRECT("'SorP'!$A$"&amp;MATCH($S169&amp;$J169,SorP!C:C,0))))</f>
        <v>TW-MIA</v>
      </c>
      <c r="U169" s="167"/>
      <c r="V169" s="168">
        <f>IF(C169="",NA(),MATCH($B169&amp;$C169,'Smelter Look-up'!$J:$J,0))</f>
        <v>158</v>
      </c>
      <c r="X169" s="169">
        <f t="shared" ca="1" si="13"/>
        <v>0</v>
      </c>
      <c r="AB169" s="312" t="str">
        <f t="shared" si="15"/>
        <v>Cobalt</v>
      </c>
      <c r="AC169" s="169" t="str">
        <f t="shared" si="16"/>
        <v>Cobalt</v>
      </c>
      <c r="AD169" s="169" t="str">
        <f t="shared" si="17"/>
        <v>Uranus Chemicals</v>
      </c>
    </row>
    <row r="170" spans="1:30" s="169" customFormat="1" ht="89.25">
      <c r="A170" s="154" t="s">
        <v>273</v>
      </c>
      <c r="B170" s="302" t="s">
        <v>40</v>
      </c>
      <c r="C170" s="151" t="s">
        <v>272</v>
      </c>
      <c r="D170" s="148" t="s">
        <v>272</v>
      </c>
      <c r="E170" s="148" t="str">
        <f ca="1">IF(ISERROR($V170),"",OFFSET('Smelter Look-up'!$D$4,$V170-4,0)&amp;"")</f>
        <v>CANADA</v>
      </c>
      <c r="F170" s="148" t="str">
        <f ca="1">IF(ISERROR($V170),"",OFFSET('Smelter Look-up'!$E$4,$V170-4,0))</f>
        <v>CID003584</v>
      </c>
      <c r="G170" s="148" t="str">
        <f ca="1">IF(C170=$X$4,"Enter smelter details",IF(ISERROR($V170),"",OFFSET('Smelter Look-up'!$F$4,$V170-4,0)))</f>
        <v>RMI</v>
      </c>
      <c r="H170" s="204">
        <f ca="1">IF(ISERROR($V170),"",OFFSET('Smelter Look-up'!$G$4,$V170-4,0))</f>
        <v>0</v>
      </c>
      <c r="I170" s="205" t="str">
        <f ca="1">IF(ISERROR($V170),"",OFFSET('Smelter Look-up'!$H$4,$V170-4,0))</f>
        <v>Long Harbour</v>
      </c>
      <c r="J170" s="205" t="str">
        <f ca="1">IF(ISERROR($V170),"",OFFSET('Smelter Look-up'!$I$4,$V170-4,0))</f>
        <v>Newfoundland and Labrador</v>
      </c>
      <c r="K170" s="149"/>
      <c r="L170" s="149"/>
      <c r="M170" s="149"/>
      <c r="N170" s="149"/>
      <c r="O170" s="149"/>
      <c r="P170" s="207"/>
      <c r="Q170" s="150"/>
      <c r="R170" s="148" t="str">
        <f ca="1">IF(ISERROR($V170),"",OFFSET('Smelter Look-up'!$C$4,$V170-4,0)&amp;"")</f>
        <v>Vale – Long Harbour Processing Plant (LHPP)</v>
      </c>
      <c r="S170" s="154" t="str">
        <f t="shared" ca="1" si="14"/>
        <v>CA</v>
      </c>
      <c r="T170" s="154" t="str">
        <f ca="1">IF(B170="","",IF(ISERROR(MATCH($J170,SorP!$B$1:$B$6261,0)),"",INDIRECT("'SorP'!$A$"&amp;MATCH($S170&amp;$J170,SorP!C:C,0))))</f>
        <v>CA-NL</v>
      </c>
      <c r="U170" s="167"/>
      <c r="V170" s="168">
        <f>IF(C170="",NA(),MATCH($B170&amp;$C170,'Smelter Look-up'!$J:$J,0))</f>
        <v>159</v>
      </c>
      <c r="X170" s="169">
        <f t="shared" ca="1" si="13"/>
        <v>0</v>
      </c>
      <c r="AB170" s="312" t="str">
        <f t="shared" si="15"/>
        <v>Cobalt</v>
      </c>
      <c r="AC170" s="169" t="str">
        <f t="shared" si="16"/>
        <v>Cobalt</v>
      </c>
      <c r="AD170" s="169" t="str">
        <f t="shared" si="17"/>
        <v>Vale – Long Harbour Processing Plant (LHPP)</v>
      </c>
    </row>
    <row r="171" spans="1:30" s="169" customFormat="1" ht="76.5">
      <c r="A171" s="154" t="s">
        <v>278</v>
      </c>
      <c r="B171" s="302" t="s">
        <v>40</v>
      </c>
      <c r="C171" s="151" t="s">
        <v>11937</v>
      </c>
      <c r="D171" s="148" t="s">
        <v>11937</v>
      </c>
      <c r="E171" s="148" t="str">
        <f ca="1">IF(ISERROR($V171),"",OFFSET('Smelter Look-up'!$D$4,$V171-4,0)&amp;"")</f>
        <v>NEW CALEDONIA</v>
      </c>
      <c r="F171" s="148" t="str">
        <f ca="1">IF(ISERROR($V171),"",OFFSET('Smelter Look-up'!$E$4,$V171-4,0))</f>
        <v>CID003303</v>
      </c>
      <c r="G171" s="148" t="str">
        <f ca="1">IF(C171=$X$4,"Enter smelter details",IF(ISERROR($V171),"",OFFSET('Smelter Look-up'!$F$4,$V171-4,0)))</f>
        <v>RMI</v>
      </c>
      <c r="H171" s="204">
        <f ca="1">IF(ISERROR($V171),"",OFFSET('Smelter Look-up'!$G$4,$V171-4,0))</f>
        <v>0</v>
      </c>
      <c r="I171" s="205" t="str">
        <f ca="1">IF(ISERROR($V171),"",OFFSET('Smelter Look-up'!$H$4,$V171-4,0))</f>
        <v>Le Mont-Dore</v>
      </c>
      <c r="J171" s="205" t="str">
        <f ca="1">IF(ISERROR($V171),"",OFFSET('Smelter Look-up'!$I$4,$V171-4,0))</f>
        <v>South Province</v>
      </c>
      <c r="K171" s="149"/>
      <c r="L171" s="149"/>
      <c r="M171" s="149"/>
      <c r="N171" s="149"/>
      <c r="O171" s="149"/>
      <c r="P171" s="207"/>
      <c r="Q171" s="150"/>
      <c r="R171" s="148" t="str">
        <f ca="1">IF(ISERROR($V171),"",OFFSET('Smelter Look-up'!$C$4,$V171-4,0)&amp;"")</f>
        <v>Prony Resources New Caledonia</v>
      </c>
      <c r="S171" s="154" t="str">
        <f t="shared" ca="1" si="14"/>
        <v>NC</v>
      </c>
      <c r="T171" s="154" t="str">
        <f ca="1">IF(B171="","",IF(ISERROR(MATCH($J171,SorP!$B$1:$B$6261,0)),"",INDIRECT("'SorP'!$A$"&amp;MATCH($S171&amp;$J171,SorP!C:C,0))))</f>
        <v/>
      </c>
      <c r="U171" s="167"/>
      <c r="V171" s="168">
        <f>IF(C171="",NA(),MATCH($B171&amp;$C171,'Smelter Look-up'!$J:$J,0))</f>
        <v>130</v>
      </c>
      <c r="X171" s="169">
        <f t="shared" ca="1" si="13"/>
        <v>0</v>
      </c>
      <c r="AB171" s="312" t="str">
        <f t="shared" si="15"/>
        <v>Cobalt</v>
      </c>
      <c r="AC171" s="169" t="str">
        <f t="shared" si="16"/>
        <v>Cobalt</v>
      </c>
      <c r="AD171" s="169" t="str">
        <f t="shared" si="17"/>
        <v>Prony Resources New Caledonia</v>
      </c>
    </row>
    <row r="172" spans="1:30" s="169" customFormat="1" ht="76.5">
      <c r="A172" s="154" t="s">
        <v>278</v>
      </c>
      <c r="B172" s="302" t="s">
        <v>40</v>
      </c>
      <c r="C172" s="151" t="s">
        <v>11937</v>
      </c>
      <c r="D172" s="148" t="s">
        <v>11937</v>
      </c>
      <c r="E172" s="148" t="str">
        <f ca="1">IF(ISERROR($V172),"",OFFSET('Smelter Look-up'!$D$4,$V172-4,0)&amp;"")</f>
        <v>NEW CALEDONIA</v>
      </c>
      <c r="F172" s="148" t="str">
        <f ca="1">IF(ISERROR($V172),"",OFFSET('Smelter Look-up'!$E$4,$V172-4,0))</f>
        <v>CID003303</v>
      </c>
      <c r="G172" s="148" t="str">
        <f ca="1">IF(C172=$X$4,"Enter smelter details",IF(ISERROR($V172),"",OFFSET('Smelter Look-up'!$F$4,$V172-4,0)))</f>
        <v>RMI</v>
      </c>
      <c r="H172" s="204">
        <f ca="1">IF(ISERROR($V172),"",OFFSET('Smelter Look-up'!$G$4,$V172-4,0))</f>
        <v>0</v>
      </c>
      <c r="I172" s="205" t="str">
        <f ca="1">IF(ISERROR($V172),"",OFFSET('Smelter Look-up'!$H$4,$V172-4,0))</f>
        <v>Le Mont-Dore</v>
      </c>
      <c r="J172" s="205" t="str">
        <f ca="1">IF(ISERROR($V172),"",OFFSET('Smelter Look-up'!$I$4,$V172-4,0))</f>
        <v>South Province</v>
      </c>
      <c r="K172" s="149"/>
      <c r="L172" s="149"/>
      <c r="M172" s="149"/>
      <c r="N172" s="149"/>
      <c r="O172" s="149"/>
      <c r="P172" s="207"/>
      <c r="Q172" s="150"/>
      <c r="R172" s="148" t="str">
        <f ca="1">IF(ISERROR($V172),"",OFFSET('Smelter Look-up'!$C$4,$V172-4,0)&amp;"")</f>
        <v>Prony Resources New Caledonia</v>
      </c>
      <c r="S172" s="154" t="str">
        <f t="shared" ca="1" si="14"/>
        <v>NC</v>
      </c>
      <c r="T172" s="154" t="str">
        <f ca="1">IF(B172="","",IF(ISERROR(MATCH($J172,SorP!$B$1:$B$6261,0)),"",INDIRECT("'SorP'!$A$"&amp;MATCH($S172&amp;$J172,SorP!C:C,0))))</f>
        <v/>
      </c>
      <c r="U172" s="167"/>
      <c r="V172" s="168">
        <f>IF(C172="",NA(),MATCH($B172&amp;$C172,'Smelter Look-up'!$J:$J,0))</f>
        <v>130</v>
      </c>
      <c r="X172" s="169">
        <f t="shared" ca="1" si="13"/>
        <v>0</v>
      </c>
      <c r="AB172" s="312" t="str">
        <f t="shared" si="15"/>
        <v>Cobalt</v>
      </c>
      <c r="AC172" s="169" t="str">
        <f t="shared" si="16"/>
        <v>Cobalt</v>
      </c>
      <c r="AD172" s="169" t="str">
        <f t="shared" si="17"/>
        <v>Prony Resources New Caledonia</v>
      </c>
    </row>
    <row r="173" spans="1:30" s="169" customFormat="1" ht="140.25">
      <c r="A173" s="154" t="s">
        <v>11810</v>
      </c>
      <c r="B173" s="302" t="s">
        <v>40</v>
      </c>
      <c r="C173" s="151" t="s">
        <v>19410</v>
      </c>
      <c r="D173" s="148" t="s">
        <v>19410</v>
      </c>
      <c r="E173" s="148" t="str">
        <f ca="1">IF(ISERROR($V173),"",OFFSET('Smelter Look-up'!$D$4,$V173-4,0)&amp;"")</f>
        <v>CHINA</v>
      </c>
      <c r="F173" s="148" t="str">
        <f ca="1">IF(ISERROR($V173),"",OFFSET('Smelter Look-up'!$E$4,$V173-4,0))</f>
        <v>CID003875</v>
      </c>
      <c r="G173" s="148" t="str">
        <f ca="1">IF(C173=$X$4,"Enter smelter details",IF(ISERROR($V173),"",OFFSET('Smelter Look-up'!$F$4,$V173-4,0)))</f>
        <v>RMI</v>
      </c>
      <c r="H173" s="204">
        <f ca="1">IF(ISERROR($V173),"",OFFSET('Smelter Look-up'!$G$4,$V173-4,0))</f>
        <v>0</v>
      </c>
      <c r="I173" s="205" t="str">
        <f ca="1">IF(ISERROR($V173),"",OFFSET('Smelter Look-up'!$H$4,$V173-4,0))</f>
        <v>Qingyuan City</v>
      </c>
      <c r="J173" s="205" t="str">
        <f ca="1">IF(ISERROR($V173),"",OFFSET('Smelter Look-up'!$I$4,$V173-4,0))</f>
        <v>Guangdong Sheng</v>
      </c>
      <c r="K173" s="149"/>
      <c r="L173" s="149"/>
      <c r="M173" s="149"/>
      <c r="N173" s="149"/>
      <c r="O173" s="149"/>
      <c r="P173" s="207"/>
      <c r="Q173" s="150"/>
      <c r="R173" s="148" t="str">
        <f ca="1">IF(ISERROR($V173),"",OFFSET('Smelter Look-up'!$C$4,$V173-4,0)&amp;"")</f>
        <v>Advanced Materials Production Plant (Qingyuan Industrial Park)</v>
      </c>
      <c r="S173" s="154" t="str">
        <f t="shared" ca="1" si="14"/>
        <v>CN</v>
      </c>
      <c r="T173" s="154" t="str">
        <f ca="1">IF(B173="","",IF(ISERROR(MATCH($J173,SorP!$B$1:$B$6261,0)),"",INDIRECT("'SorP'!$A$"&amp;MATCH($S173&amp;$J173,SorP!C:C,0))))</f>
        <v>CN-GD</v>
      </c>
      <c r="U173" s="167"/>
      <c r="V173" s="168">
        <f>IF(C173="",NA(),MATCH($B173&amp;$C173,'Smelter Look-up'!$J:$J,0))</f>
        <v>5</v>
      </c>
      <c r="X173" s="169">
        <f t="shared" ca="1" si="13"/>
        <v>0</v>
      </c>
      <c r="AB173" s="312" t="str">
        <f t="shared" si="15"/>
        <v>Cobalt</v>
      </c>
      <c r="AC173" s="169" t="str">
        <f t="shared" si="16"/>
        <v>Cobalt</v>
      </c>
      <c r="AD173" s="169" t="str">
        <f t="shared" si="17"/>
        <v>Advanced Materials Production Plant (Qingyuan Industrial Park)</v>
      </c>
    </row>
    <row r="174" spans="1:30" s="169" customFormat="1" ht="63.75">
      <c r="A174" s="154" t="s">
        <v>279</v>
      </c>
      <c r="B174" s="302" t="s">
        <v>40</v>
      </c>
      <c r="C174" s="151" t="s">
        <v>11812</v>
      </c>
      <c r="D174" s="148" t="s">
        <v>11812</v>
      </c>
      <c r="E174" s="148" t="str">
        <f ca="1">IF(ISERROR($V174),"",OFFSET('Smelter Look-up'!$D$4,$V174-4,0)&amp;"")</f>
        <v>CHINA</v>
      </c>
      <c r="F174" s="148" t="str">
        <f ca="1">IF(ISERROR($V174),"",OFFSET('Smelter Look-up'!$E$4,$V174-4,0))</f>
        <v>CID003803</v>
      </c>
      <c r="G174" s="148" t="str">
        <f ca="1">IF(C174=$X$4,"Enter smelter details",IF(ISERROR($V174),"",OFFSET('Smelter Look-up'!$F$4,$V174-4,0)))</f>
        <v>RMI</v>
      </c>
      <c r="H174" s="204">
        <f ca="1">IF(ISERROR($V174),"",OFFSET('Smelter Look-up'!$G$4,$V174-4,0))</f>
        <v>0</v>
      </c>
      <c r="I174" s="205" t="str">
        <f ca="1">IF(ISERROR($V174),"",OFFSET('Smelter Look-up'!$H$4,$V174-4,0))</f>
        <v>Qingyuan City</v>
      </c>
      <c r="J174" s="205" t="str">
        <f ca="1">IF(ISERROR($V174),"",OFFSET('Smelter Look-up'!$I$4,$V174-4,0))</f>
        <v>Guangdong Sheng</v>
      </c>
      <c r="K174" s="149"/>
      <c r="L174" s="149"/>
      <c r="M174" s="149"/>
      <c r="N174" s="149"/>
      <c r="O174" s="149"/>
      <c r="P174" s="207"/>
      <c r="Q174" s="150"/>
      <c r="R174" s="148" t="str">
        <f ca="1">IF(ISERROR($V174),"",OFFSET('Smelter Look-up'!$C$4,$V174-4,0)&amp;"")</f>
        <v>Vital Materials Workshop</v>
      </c>
      <c r="S174" s="154" t="str">
        <f t="shared" ca="1" si="14"/>
        <v>CN</v>
      </c>
      <c r="T174" s="154" t="str">
        <f ca="1">IF(B174="","",IF(ISERROR(MATCH($J174,SorP!$B$1:$B$6261,0)),"",INDIRECT("'SorP'!$A$"&amp;MATCH($S174&amp;$J174,SorP!C:C,0))))</f>
        <v>CN-GD</v>
      </c>
      <c r="U174" s="167"/>
      <c r="V174" s="168">
        <f>IF(C174="",NA(),MATCH($B174&amp;$C174,'Smelter Look-up'!$J:$J,0))</f>
        <v>163</v>
      </c>
      <c r="X174" s="169">
        <f t="shared" ca="1" si="13"/>
        <v>0</v>
      </c>
      <c r="AB174" s="312" t="str">
        <f t="shared" si="15"/>
        <v>Cobalt</v>
      </c>
      <c r="AC174" s="169" t="str">
        <f t="shared" si="16"/>
        <v>Cobalt</v>
      </c>
      <c r="AD174" s="169" t="str">
        <f t="shared" si="17"/>
        <v>Vital Materials Workshop</v>
      </c>
    </row>
    <row r="175" spans="1:30" s="169" customFormat="1" ht="140.25">
      <c r="A175" s="154" t="s">
        <v>11810</v>
      </c>
      <c r="B175" s="302" t="s">
        <v>40</v>
      </c>
      <c r="C175" s="151" t="s">
        <v>19410</v>
      </c>
      <c r="D175" s="148" t="s">
        <v>19410</v>
      </c>
      <c r="E175" s="148" t="str">
        <f ca="1">IF(ISERROR($V175),"",OFFSET('Smelter Look-up'!$D$4,$V175-4,0)&amp;"")</f>
        <v>CHINA</v>
      </c>
      <c r="F175" s="148" t="str">
        <f ca="1">IF(ISERROR($V175),"",OFFSET('Smelter Look-up'!$E$4,$V175-4,0))</f>
        <v>CID003875</v>
      </c>
      <c r="G175" s="148" t="str">
        <f ca="1">IF(C175=$X$4,"Enter smelter details",IF(ISERROR($V175),"",OFFSET('Smelter Look-up'!$F$4,$V175-4,0)))</f>
        <v>RMI</v>
      </c>
      <c r="H175" s="204">
        <f ca="1">IF(ISERROR($V175),"",OFFSET('Smelter Look-up'!$G$4,$V175-4,0))</f>
        <v>0</v>
      </c>
      <c r="I175" s="205" t="str">
        <f ca="1">IF(ISERROR($V175),"",OFFSET('Smelter Look-up'!$H$4,$V175-4,0))</f>
        <v>Qingyuan City</v>
      </c>
      <c r="J175" s="205" t="str">
        <f ca="1">IF(ISERROR($V175),"",OFFSET('Smelter Look-up'!$I$4,$V175-4,0))</f>
        <v>Guangdong Sheng</v>
      </c>
      <c r="K175" s="149"/>
      <c r="L175" s="149"/>
      <c r="M175" s="149"/>
      <c r="N175" s="149"/>
      <c r="O175" s="149"/>
      <c r="P175" s="207"/>
      <c r="Q175" s="150"/>
      <c r="R175" s="148" t="str">
        <f ca="1">IF(ISERROR($V175),"",OFFSET('Smelter Look-up'!$C$4,$V175-4,0)&amp;"")</f>
        <v>Advanced Materials Production Plant (Qingyuan Industrial Park)</v>
      </c>
      <c r="S175" s="154" t="str">
        <f t="shared" ca="1" si="14"/>
        <v>CN</v>
      </c>
      <c r="T175" s="154" t="str">
        <f ca="1">IF(B175="","",IF(ISERROR(MATCH($J175,SorP!$B$1:$B$6261,0)),"",INDIRECT("'SorP'!$A$"&amp;MATCH($S175&amp;$J175,SorP!C:C,0))))</f>
        <v>CN-GD</v>
      </c>
      <c r="U175" s="167"/>
      <c r="V175" s="168">
        <f>IF(C175="",NA(),MATCH($B175&amp;$C175,'Smelter Look-up'!$J:$J,0))</f>
        <v>5</v>
      </c>
      <c r="X175" s="169">
        <f t="shared" ca="1" si="13"/>
        <v>0</v>
      </c>
      <c r="AB175" s="312" t="str">
        <f t="shared" si="15"/>
        <v>Cobalt</v>
      </c>
      <c r="AC175" s="169" t="str">
        <f t="shared" si="16"/>
        <v>Cobalt</v>
      </c>
      <c r="AD175" s="169" t="str">
        <f t="shared" si="17"/>
        <v>Advanced Materials Production Plant (Qingyuan Industrial Park)</v>
      </c>
    </row>
    <row r="176" spans="1:30" s="169" customFormat="1" ht="63.75">
      <c r="A176" s="154" t="s">
        <v>281</v>
      </c>
      <c r="B176" s="302" t="s">
        <v>40</v>
      </c>
      <c r="C176" s="151" t="s">
        <v>280</v>
      </c>
      <c r="D176" s="148" t="s">
        <v>280</v>
      </c>
      <c r="E176" s="148" t="str">
        <f ca="1">IF(ISERROR($V176),"",OFFSET('Smelter Look-up'!$D$4,$V176-4,0)&amp;"")</f>
        <v>CHINA</v>
      </c>
      <c r="F176" s="148" t="str">
        <f ca="1">IF(ISERROR($V176),"",OFFSET('Smelter Look-up'!$E$4,$V176-4,0))</f>
        <v>CID003640</v>
      </c>
      <c r="G176" s="148" t="str">
        <f ca="1">IF(C176=$X$4,"Enter smelter details",IF(ISERROR($V176),"",OFFSET('Smelter Look-up'!$F$4,$V176-4,0)))</f>
        <v>RMI</v>
      </c>
      <c r="H176" s="204">
        <f ca="1">IF(ISERROR($V176),"",OFFSET('Smelter Look-up'!$G$4,$V176-4,0))</f>
        <v>0</v>
      </c>
      <c r="I176" s="205" t="str">
        <f ca="1">IF(ISERROR($V176),"",OFFSET('Smelter Look-up'!$H$4,$V176-4,0))</f>
        <v>Binhai</v>
      </c>
      <c r="J176" s="205" t="str">
        <f ca="1">IF(ISERROR($V176),"",OFFSET('Smelter Look-up'!$I$4,$V176-4,0))</f>
        <v>Tianjin Shi</v>
      </c>
      <c r="K176" s="149"/>
      <c r="L176" s="149"/>
      <c r="M176" s="149"/>
      <c r="N176" s="149"/>
      <c r="O176" s="149"/>
      <c r="P176" s="207"/>
      <c r="Q176" s="150"/>
      <c r="R176" s="148" t="str">
        <f ca="1">IF(ISERROR($V176),"",OFFSET('Smelter Look-up'!$C$4,$V176-4,0)&amp;"")</f>
        <v>W&amp;Q Metal Products Co., Limited</v>
      </c>
      <c r="S176" s="154" t="str">
        <f t="shared" ca="1" si="14"/>
        <v>CN</v>
      </c>
      <c r="T176" s="154" t="str">
        <f ca="1">IF(B176="","",IF(ISERROR(MATCH($J176,SorP!$B$1:$B$6261,0)),"",INDIRECT("'SorP'!$A$"&amp;MATCH($S176&amp;$J176,SorP!C:C,0))))</f>
        <v>CN-TJ</v>
      </c>
      <c r="U176" s="167"/>
      <c r="V176" s="168">
        <f>IF(C176="",NA(),MATCH($B176&amp;$C176,'Smelter Look-up'!$J:$J,0))</f>
        <v>165</v>
      </c>
      <c r="X176" s="169">
        <f t="shared" ca="1" si="13"/>
        <v>0</v>
      </c>
      <c r="AB176" s="312" t="str">
        <f t="shared" si="15"/>
        <v>Cobalt</v>
      </c>
      <c r="AC176" s="169" t="str">
        <f t="shared" si="16"/>
        <v>Cobalt</v>
      </c>
      <c r="AD176" s="169" t="str">
        <f t="shared" si="17"/>
        <v>W&amp;Q Metal Products Co., Limited</v>
      </c>
    </row>
    <row r="177" spans="1:30" s="169" customFormat="1" ht="89.25">
      <c r="A177" s="154" t="s">
        <v>19418</v>
      </c>
      <c r="B177" s="302" t="s">
        <v>40</v>
      </c>
      <c r="C177" s="151" t="s">
        <v>19417</v>
      </c>
      <c r="D177" s="148" t="s">
        <v>19417</v>
      </c>
      <c r="E177" s="148" t="str">
        <f ca="1">IF(ISERROR($V177),"",OFFSET('Smelter Look-up'!$D$4,$V177-4,0)&amp;"")</f>
        <v>CHINA</v>
      </c>
      <c r="F177" s="148" t="str">
        <f ca="1">IF(ISERROR($V177),"",OFFSET('Smelter Look-up'!$E$4,$V177-4,0))</f>
        <v>CID005345</v>
      </c>
      <c r="G177" s="148" t="str">
        <f ca="1">IF(C177=$X$4,"Enter smelter details",IF(ISERROR($V177),"",OFFSET('Smelter Look-up'!$F$4,$V177-4,0)))</f>
        <v>RMI</v>
      </c>
      <c r="H177" s="204">
        <f ca="1">IF(ISERROR($V177),"",OFFSET('Smelter Look-up'!$G$4,$V177-4,0))</f>
        <v>0</v>
      </c>
      <c r="I177" s="205" t="str">
        <f ca="1">IF(ISERROR($V177),"",OFFSET('Smelter Look-up'!$H$4,$V177-4,0))</f>
        <v>Yantai</v>
      </c>
      <c r="J177" s="205" t="str">
        <f ca="1">IF(ISERROR($V177),"",OFFSET('Smelter Look-up'!$I$4,$V177-4,0))</f>
        <v>Shandong Sheng</v>
      </c>
      <c r="K177" s="149"/>
      <c r="L177" s="149"/>
      <c r="M177" s="149"/>
      <c r="N177" s="149"/>
      <c r="O177" s="149"/>
      <c r="P177" s="207"/>
      <c r="Q177" s="150"/>
      <c r="R177" s="148" t="str">
        <f ca="1">IF(ISERROR($V177),"",OFFSET('Smelter Look-up'!$C$4,$V177-4,0)&amp;"")</f>
        <v>Wanhua Chemical Hydrometallurgy Unit</v>
      </c>
      <c r="S177" s="154" t="str">
        <f t="shared" ca="1" si="14"/>
        <v>CN</v>
      </c>
      <c r="T177" s="154" t="str">
        <f ca="1">IF(B177="","",IF(ISERROR(MATCH($J177,SorP!$B$1:$B$6261,0)),"",INDIRECT("'SorP'!$A$"&amp;MATCH($S177&amp;$J177,SorP!C:C,0))))</f>
        <v>CN-SD</v>
      </c>
      <c r="U177" s="167"/>
      <c r="V177" s="168">
        <f>IF(C177="",NA(),MATCH($B177&amp;$C177,'Smelter Look-up'!$J:$J,0))</f>
        <v>166</v>
      </c>
      <c r="X177" s="169">
        <f t="shared" ca="1" si="13"/>
        <v>0</v>
      </c>
      <c r="AB177" s="312" t="str">
        <f t="shared" si="15"/>
        <v>Cobalt</v>
      </c>
      <c r="AC177" s="169" t="str">
        <f t="shared" si="16"/>
        <v>Cobalt</v>
      </c>
      <c r="AD177" s="169" t="str">
        <f t="shared" si="17"/>
        <v>Wanhua Chemical Hydrometallurgy Unit</v>
      </c>
    </row>
    <row r="178" spans="1:30" s="169" customFormat="1" ht="89.25">
      <c r="A178" s="154" t="s">
        <v>163</v>
      </c>
      <c r="B178" s="302" t="s">
        <v>40</v>
      </c>
      <c r="C178" s="151" t="s">
        <v>162</v>
      </c>
      <c r="D178" s="148" t="s">
        <v>162</v>
      </c>
      <c r="E178" s="148" t="str">
        <f ca="1">IF(ISERROR($V178),"",OFFSET('Smelter Look-up'!$D$4,$V178-4,0)&amp;"")</f>
        <v>CHINA</v>
      </c>
      <c r="F178" s="148" t="str">
        <f ca="1">IF(ISERROR($V178),"",OFFSET('Smelter Look-up'!$E$4,$V178-4,0))</f>
        <v>CID003293</v>
      </c>
      <c r="G178" s="148" t="str">
        <f ca="1">IF(C178=$X$4,"Enter smelter details",IF(ISERROR($V178),"",OFFSET('Smelter Look-up'!$F$4,$V178-4,0)))</f>
        <v>RMI</v>
      </c>
      <c r="H178" s="204">
        <f ca="1">IF(ISERROR($V178),"",OFFSET('Smelter Look-up'!$G$4,$V178-4,0))</f>
        <v>0</v>
      </c>
      <c r="I178" s="205" t="str">
        <f ca="1">IF(ISERROR($V178),"",OFFSET('Smelter Look-up'!$H$4,$V178-4,0))</f>
        <v>Haimen</v>
      </c>
      <c r="J178" s="205" t="str">
        <f ca="1">IF(ISERROR($V178),"",OFFSET('Smelter Look-up'!$I$4,$V178-4,0))</f>
        <v>Jiangsu Sheng</v>
      </c>
      <c r="K178" s="149"/>
      <c r="L178" s="149"/>
      <c r="M178" s="149"/>
      <c r="N178" s="149"/>
      <c r="O178" s="149"/>
      <c r="P178" s="207"/>
      <c r="Q178" s="150"/>
      <c r="R178" s="148" t="str">
        <f ca="1">IF(ISERROR($V178),"",OFFSET('Smelter Look-up'!$C$4,$V178-4,0)&amp;"")</f>
        <v>Jiangsu Xiongfeng Technology Co., Ltd.</v>
      </c>
      <c r="S178" s="154" t="str">
        <f t="shared" ca="1" si="14"/>
        <v>CN</v>
      </c>
      <c r="T178" s="154" t="str">
        <f ca="1">IF(B178="","",IF(ISERROR(MATCH($J178,SorP!$B$1:$B$6261,0)),"",INDIRECT("'SorP'!$A$"&amp;MATCH($S178&amp;$J178,SorP!C:C,0))))</f>
        <v>CN-JS</v>
      </c>
      <c r="U178" s="167"/>
      <c r="V178" s="168">
        <f>IF(C178="",NA(),MATCH($B178&amp;$C178,'Smelter Look-up'!$J:$J,0))</f>
        <v>74</v>
      </c>
      <c r="X178" s="169">
        <f t="shared" ca="1" si="13"/>
        <v>0</v>
      </c>
      <c r="AB178" s="312" t="str">
        <f t="shared" si="15"/>
        <v>Cobalt</v>
      </c>
      <c r="AC178" s="169" t="str">
        <f t="shared" si="16"/>
        <v>Cobalt</v>
      </c>
      <c r="AD178" s="169" t="str">
        <f t="shared" si="17"/>
        <v>Jiangsu Xiongfeng Technology Co., Ltd.</v>
      </c>
    </row>
    <row r="179" spans="1:30" s="169" customFormat="1" ht="89.25">
      <c r="A179" s="154" t="s">
        <v>284</v>
      </c>
      <c r="B179" s="302" t="s">
        <v>40</v>
      </c>
      <c r="C179" s="151" t="s">
        <v>283</v>
      </c>
      <c r="D179" s="148" t="s">
        <v>283</v>
      </c>
      <c r="E179" s="148" t="str">
        <f ca="1">IF(ISERROR($V179),"",OFFSET('Smelter Look-up'!$D$4,$V179-4,0)&amp;"")</f>
        <v>CHINA</v>
      </c>
      <c r="F179" s="148" t="str">
        <f ca="1">IF(ISERROR($V179),"",OFFSET('Smelter Look-up'!$E$4,$V179-4,0))</f>
        <v>CID003376</v>
      </c>
      <c r="G179" s="148" t="str">
        <f ca="1">IF(C179=$X$4,"Enter smelter details",IF(ISERROR($V179),"",OFFSET('Smelter Look-up'!$F$4,$V179-4,0)))</f>
        <v>RMI</v>
      </c>
      <c r="H179" s="204">
        <f ca="1">IF(ISERROR($V179),"",OFFSET('Smelter Look-up'!$G$4,$V179-4,0))</f>
        <v>0</v>
      </c>
      <c r="I179" s="205" t="str">
        <f ca="1">IF(ISERROR($V179),"",OFFSET('Smelter Look-up'!$H$4,$V179-4,0))</f>
        <v>Xiamen</v>
      </c>
      <c r="J179" s="205" t="str">
        <f ca="1">IF(ISERROR($V179),"",OFFSET('Smelter Look-up'!$I$4,$V179-4,0))</f>
        <v>Fujian Sheng</v>
      </c>
      <c r="K179" s="149"/>
      <c r="L179" s="149"/>
      <c r="M179" s="149"/>
      <c r="N179" s="149"/>
      <c r="O179" s="149"/>
      <c r="P179" s="207"/>
      <c r="Q179" s="150"/>
      <c r="R179" s="148" t="str">
        <f ca="1">IF(ISERROR($V179),"",OFFSET('Smelter Look-up'!$C$4,$V179-4,0)&amp;"")</f>
        <v>XTC New Energy Materials (Xiamen) LTD.</v>
      </c>
      <c r="S179" s="154" t="str">
        <f t="shared" ca="1" si="14"/>
        <v>CN</v>
      </c>
      <c r="T179" s="154" t="str">
        <f ca="1">IF(B179="","",IF(ISERROR(MATCH($J179,SorP!$B$1:$B$6261,0)),"",INDIRECT("'SorP'!$A$"&amp;MATCH($S179&amp;$J179,SorP!C:C,0))))</f>
        <v>CN-FJ</v>
      </c>
      <c r="U179" s="167"/>
      <c r="V179" s="168">
        <f>IF(C179="",NA(),MATCH($B179&amp;$C179,'Smelter Look-up'!$J:$J,0))</f>
        <v>168</v>
      </c>
      <c r="X179" s="169">
        <f t="shared" ca="1" si="13"/>
        <v>0</v>
      </c>
      <c r="AB179" s="312" t="str">
        <f t="shared" si="15"/>
        <v>Cobalt</v>
      </c>
      <c r="AC179" s="169" t="str">
        <f t="shared" si="16"/>
        <v>Cobalt</v>
      </c>
      <c r="AD179" s="169" t="str">
        <f t="shared" si="17"/>
        <v>XTC New Energy Materials (Xiamen) LTD.</v>
      </c>
    </row>
    <row r="180" spans="1:30" s="169" customFormat="1" ht="89.25">
      <c r="A180" s="154" t="s">
        <v>18677</v>
      </c>
      <c r="B180" s="302" t="s">
        <v>40</v>
      </c>
      <c r="C180" s="151" t="s">
        <v>18676</v>
      </c>
      <c r="D180" s="148" t="s">
        <v>18676</v>
      </c>
      <c r="E180" s="148" t="str">
        <f ca="1">IF(ISERROR($V180),"",OFFSET('Smelter Look-up'!$D$4,$V180-4,0)&amp;"")</f>
        <v>CHINA</v>
      </c>
      <c r="F180" s="148" t="str">
        <f ca="1">IF(ISERROR($V180),"",OFFSET('Smelter Look-up'!$E$4,$V180-4,0))</f>
        <v>CID005276</v>
      </c>
      <c r="G180" s="148" t="str">
        <f ca="1">IF(C180=$X$4,"Enter smelter details",IF(ISERROR($V180),"",OFFSET('Smelter Look-up'!$F$4,$V180-4,0)))</f>
        <v>RMI</v>
      </c>
      <c r="H180" s="204">
        <f ca="1">IF(ISERROR($V180),"",OFFSET('Smelter Look-up'!$G$4,$V180-4,0))</f>
        <v>0</v>
      </c>
      <c r="I180" s="205" t="str">
        <f ca="1">IF(ISERROR($V180),"",OFFSET('Smelter Look-up'!$H$4,$V180-4,0))</f>
        <v>Yichang</v>
      </c>
      <c r="J180" s="205" t="str">
        <f ca="1">IF(ISERROR($V180),"",OFFSET('Smelter Look-up'!$I$4,$V180-4,0))</f>
        <v>Hubei Sheng</v>
      </c>
      <c r="K180" s="149"/>
      <c r="L180" s="149"/>
      <c r="M180" s="149"/>
      <c r="N180" s="149"/>
      <c r="O180" s="149"/>
      <c r="P180" s="207"/>
      <c r="Q180" s="150"/>
      <c r="R180" s="148" t="str">
        <f ca="1">IF(ISERROR($V180),"",OFFSET('Smelter Look-up'!$C$4,$V180-4,0)&amp;"")</f>
        <v>Yichang Brunp Contemporary Amperex Co., Ltd.</v>
      </c>
      <c r="S180" s="154" t="str">
        <f t="shared" ca="1" si="14"/>
        <v>CN</v>
      </c>
      <c r="T180" s="154" t="str">
        <f ca="1">IF(B180="","",IF(ISERROR(MATCH($J180,SorP!$B$1:$B$6261,0)),"",INDIRECT("'SorP'!$A$"&amp;MATCH($S180&amp;$J180,SorP!C:C,0))))</f>
        <v>CN-HB</v>
      </c>
      <c r="U180" s="167"/>
      <c r="V180" s="168">
        <f>IF(C180="",NA(),MATCH($B180&amp;$C180,'Smelter Look-up'!$J:$J,0))</f>
        <v>169</v>
      </c>
      <c r="X180" s="169">
        <f t="shared" ca="1" si="13"/>
        <v>0</v>
      </c>
      <c r="AB180" s="312" t="str">
        <f t="shared" si="15"/>
        <v>Cobalt</v>
      </c>
      <c r="AC180" s="169" t="str">
        <f t="shared" si="16"/>
        <v>Cobalt</v>
      </c>
      <c r="AD180" s="169" t="str">
        <f t="shared" si="17"/>
        <v>Yichang Brunp Contemporary Amperex Co., Ltd.</v>
      </c>
    </row>
    <row r="181" spans="1:30" s="169" customFormat="1" ht="89.25">
      <c r="A181" s="154" t="s">
        <v>18680</v>
      </c>
      <c r="B181" s="302" t="s">
        <v>40</v>
      </c>
      <c r="C181" s="151" t="s">
        <v>18679</v>
      </c>
      <c r="D181" s="148" t="s">
        <v>18679</v>
      </c>
      <c r="E181" s="148" t="str">
        <f ca="1">IF(ISERROR($V181),"",OFFSET('Smelter Look-up'!$D$4,$V181-4,0)&amp;"")</f>
        <v>CHINA</v>
      </c>
      <c r="F181" s="148" t="str">
        <f ca="1">IF(ISERROR($V181),"",OFFSET('Smelter Look-up'!$E$4,$V181-4,0))</f>
        <v>CID005277</v>
      </c>
      <c r="G181" s="148" t="str">
        <f ca="1">IF(C181=$X$4,"Enter smelter details",IF(ISERROR($V181),"",OFFSET('Smelter Look-up'!$F$4,$V181-4,0)))</f>
        <v>RMI</v>
      </c>
      <c r="H181" s="204">
        <f ca="1">IF(ISERROR($V181),"",OFFSET('Smelter Look-up'!$G$4,$V181-4,0))</f>
        <v>0</v>
      </c>
      <c r="I181" s="205" t="str">
        <f ca="1">IF(ISERROR($V181),"",OFFSET('Smelter Look-up'!$H$4,$V181-4,0))</f>
        <v>Yichang</v>
      </c>
      <c r="J181" s="205" t="str">
        <f ca="1">IF(ISERROR($V181),"",OFFSET('Smelter Look-up'!$I$4,$V181-4,0))</f>
        <v>Hubei Sheng</v>
      </c>
      <c r="K181" s="149"/>
      <c r="L181" s="149"/>
      <c r="M181" s="149"/>
      <c r="N181" s="149"/>
      <c r="O181" s="149"/>
      <c r="P181" s="207"/>
      <c r="Q181" s="150"/>
      <c r="R181" s="148" t="str">
        <f ca="1">IF(ISERROR($V181),"",OFFSET('Smelter Look-up'!$C$4,$V181-4,0)&amp;"")</f>
        <v>Yichang Yihua-Brunp New Material Co., Ltd.</v>
      </c>
      <c r="S181" s="154" t="str">
        <f t="shared" ca="1" si="14"/>
        <v>CN</v>
      </c>
      <c r="T181" s="154" t="str">
        <f ca="1">IF(B181="","",IF(ISERROR(MATCH($J181,SorP!$B$1:$B$6261,0)),"",INDIRECT("'SorP'!$A$"&amp;MATCH($S181&amp;$J181,SorP!C:C,0))))</f>
        <v>CN-HB</v>
      </c>
      <c r="U181" s="167"/>
      <c r="V181" s="168">
        <f>IF(C181="",NA(),MATCH($B181&amp;$C181,'Smelter Look-up'!$J:$J,0))</f>
        <v>170</v>
      </c>
      <c r="X181" s="169">
        <f t="shared" ca="1" si="13"/>
        <v>0</v>
      </c>
      <c r="AB181" s="312" t="str">
        <f t="shared" si="15"/>
        <v>Cobalt</v>
      </c>
      <c r="AC181" s="169" t="str">
        <f t="shared" si="16"/>
        <v>Cobalt</v>
      </c>
      <c r="AD181" s="169" t="str">
        <f t="shared" si="17"/>
        <v>Yichang Yihua-Brunp New Material Co., Ltd.</v>
      </c>
    </row>
    <row r="182" spans="1:30" s="169" customFormat="1" ht="102">
      <c r="A182" s="154" t="s">
        <v>292</v>
      </c>
      <c r="B182" s="302" t="s">
        <v>40</v>
      </c>
      <c r="C182" s="151" t="s">
        <v>11814</v>
      </c>
      <c r="D182" s="148" t="s">
        <v>11814</v>
      </c>
      <c r="E182" s="148" t="str">
        <f ca="1">IF(ISERROR($V182),"",OFFSET('Smelter Look-up'!$D$4,$V182-4,0)&amp;"")</f>
        <v>CHINA</v>
      </c>
      <c r="F182" s="148" t="str">
        <f ca="1">IF(ISERROR($V182),"",OFFSET('Smelter Look-up'!$E$4,$V182-4,0))</f>
        <v>CID003526</v>
      </c>
      <c r="G182" s="148" t="str">
        <f ca="1">IF(C182=$X$4,"Enter smelter details",IF(ISERROR($V182),"",OFFSET('Smelter Look-up'!$F$4,$V182-4,0)))</f>
        <v>RMI</v>
      </c>
      <c r="H182" s="204">
        <f ca="1">IF(ISERROR($V182),"",OFFSET('Smelter Look-up'!$G$4,$V182-4,0))</f>
        <v>0</v>
      </c>
      <c r="I182" s="205" t="str">
        <f ca="1">IF(ISERROR($V182),"",OFFSET('Smelter Look-up'!$H$4,$V182-4,0))</f>
        <v>Shaoxing</v>
      </c>
      <c r="J182" s="205" t="str">
        <f ca="1">IF(ISERROR($V182),"",OFFSET('Smelter Look-up'!$I$4,$V182-4,0))</f>
        <v>Zhejiang Sheng</v>
      </c>
      <c r="K182" s="149"/>
      <c r="L182" s="149"/>
      <c r="M182" s="149"/>
      <c r="N182" s="149"/>
      <c r="O182" s="149"/>
      <c r="P182" s="207"/>
      <c r="Q182" s="150"/>
      <c r="R182" s="148" t="str">
        <f ca="1">IF(ISERROR($V182),"",OFFSET('Smelter Look-up'!$C$4,$V182-4,0)&amp;"")</f>
        <v>Zhejiang Greatpower Cobalt Materials Co., Ltd.</v>
      </c>
      <c r="S182" s="154" t="str">
        <f t="shared" ca="1" si="14"/>
        <v>CN</v>
      </c>
      <c r="T182" s="154" t="str">
        <f ca="1">IF(B182="","",IF(ISERROR(MATCH($J182,SorP!$B$1:$B$6261,0)),"",INDIRECT("'SorP'!$A$"&amp;MATCH($S182&amp;$J182,SorP!C:C,0))))</f>
        <v>CN-ZJ</v>
      </c>
      <c r="U182" s="167"/>
      <c r="V182" s="168">
        <f>IF(C182="",NA(),MATCH($B182&amp;$C182,'Smelter Look-up'!$J:$J,0))</f>
        <v>171</v>
      </c>
      <c r="X182" s="169">
        <f t="shared" ca="1" si="13"/>
        <v>0</v>
      </c>
      <c r="AB182" s="312" t="str">
        <f t="shared" si="15"/>
        <v>Cobalt</v>
      </c>
      <c r="AC182" s="169" t="str">
        <f t="shared" si="16"/>
        <v>Cobalt</v>
      </c>
      <c r="AD182" s="169" t="str">
        <f t="shared" si="17"/>
        <v>Zhejiang Greatpower Cobalt Materials Co., Ltd.</v>
      </c>
    </row>
    <row r="183" spans="1:30" s="169" customFormat="1" ht="89.25">
      <c r="A183" s="154" t="s">
        <v>289</v>
      </c>
      <c r="B183" s="302" t="s">
        <v>40</v>
      </c>
      <c r="C183" s="151" t="s">
        <v>288</v>
      </c>
      <c r="D183" s="148" t="s">
        <v>288</v>
      </c>
      <c r="E183" s="148" t="str">
        <f ca="1">IF(ISERROR($V183),"",OFFSET('Smelter Look-up'!$D$4,$V183-4,0)&amp;"")</f>
        <v>CHINA</v>
      </c>
      <c r="F183" s="148" t="str">
        <f ca="1">IF(ISERROR($V183),"",OFFSET('Smelter Look-up'!$E$4,$V183-4,0))</f>
        <v>CID003225</v>
      </c>
      <c r="G183" s="148" t="str">
        <f ca="1">IF(C183=$X$4,"Enter smelter details",IF(ISERROR($V183),"",OFFSET('Smelter Look-up'!$F$4,$V183-4,0)))</f>
        <v>RMI</v>
      </c>
      <c r="H183" s="204">
        <f ca="1">IF(ISERROR($V183),"",OFFSET('Smelter Look-up'!$G$4,$V183-4,0))</f>
        <v>0</v>
      </c>
      <c r="I183" s="205" t="str">
        <f ca="1">IF(ISERROR($V183),"",OFFSET('Smelter Look-up'!$H$4,$V183-4,0))</f>
        <v>Tongxiang</v>
      </c>
      <c r="J183" s="205" t="str">
        <f ca="1">IF(ISERROR($V183),"",OFFSET('Smelter Look-up'!$I$4,$V183-4,0))</f>
        <v>Zhejiang Sheng</v>
      </c>
      <c r="K183" s="149"/>
      <c r="L183" s="149"/>
      <c r="M183" s="149"/>
      <c r="N183" s="149"/>
      <c r="O183" s="149"/>
      <c r="P183" s="207"/>
      <c r="Q183" s="150"/>
      <c r="R183" s="148" t="str">
        <f ca="1">IF(ISERROR($V183),"",OFFSET('Smelter Look-up'!$C$4,$V183-4,0)&amp;"")</f>
        <v>Zhejiang Huayou Cobalt Company Limited</v>
      </c>
      <c r="S183" s="154" t="str">
        <f t="shared" ca="1" si="14"/>
        <v>CN</v>
      </c>
      <c r="T183" s="154" t="str">
        <f ca="1">IF(B183="","",IF(ISERROR(MATCH($J183,SorP!$B$1:$B$6261,0)),"",INDIRECT("'SorP'!$A$"&amp;MATCH($S183&amp;$J183,SorP!C:C,0))))</f>
        <v>CN-ZJ</v>
      </c>
      <c r="U183" s="167"/>
      <c r="V183" s="168">
        <f>IF(C183="",NA(),MATCH($B183&amp;$C183,'Smelter Look-up'!$J:$J,0))</f>
        <v>174</v>
      </c>
      <c r="X183" s="169">
        <f t="shared" ca="1" si="13"/>
        <v>0</v>
      </c>
      <c r="AB183" s="312" t="str">
        <f t="shared" si="15"/>
        <v>Cobalt</v>
      </c>
      <c r="AC183" s="169" t="str">
        <f t="shared" si="16"/>
        <v>Cobalt</v>
      </c>
      <c r="AD183" s="169" t="str">
        <f t="shared" si="17"/>
        <v>Zhejiang Huayou Cobalt Company Limited</v>
      </c>
    </row>
    <row r="184" spans="1:30" s="169" customFormat="1" ht="89.25">
      <c r="A184" s="154" t="s">
        <v>289</v>
      </c>
      <c r="B184" s="302" t="s">
        <v>40</v>
      </c>
      <c r="C184" s="151" t="s">
        <v>288</v>
      </c>
      <c r="D184" s="148" t="s">
        <v>288</v>
      </c>
      <c r="E184" s="148" t="str">
        <f ca="1">IF(ISERROR($V184),"",OFFSET('Smelter Look-up'!$D$4,$V184-4,0)&amp;"")</f>
        <v>CHINA</v>
      </c>
      <c r="F184" s="148" t="str">
        <f ca="1">IF(ISERROR($V184),"",OFFSET('Smelter Look-up'!$E$4,$V184-4,0))</f>
        <v>CID003225</v>
      </c>
      <c r="G184" s="148" t="str">
        <f ca="1">IF(C184=$X$4,"Enter smelter details",IF(ISERROR($V184),"",OFFSET('Smelter Look-up'!$F$4,$V184-4,0)))</f>
        <v>RMI</v>
      </c>
      <c r="H184" s="204">
        <f ca="1">IF(ISERROR($V184),"",OFFSET('Smelter Look-up'!$G$4,$V184-4,0))</f>
        <v>0</v>
      </c>
      <c r="I184" s="205" t="str">
        <f ca="1">IF(ISERROR($V184),"",OFFSET('Smelter Look-up'!$H$4,$V184-4,0))</f>
        <v>Tongxiang</v>
      </c>
      <c r="J184" s="205" t="str">
        <f ca="1">IF(ISERROR($V184),"",OFFSET('Smelter Look-up'!$I$4,$V184-4,0))</f>
        <v>Zhejiang Sheng</v>
      </c>
      <c r="K184" s="149"/>
      <c r="L184" s="149"/>
      <c r="M184" s="149"/>
      <c r="N184" s="149"/>
      <c r="O184" s="149"/>
      <c r="P184" s="207"/>
      <c r="Q184" s="150"/>
      <c r="R184" s="148" t="str">
        <f ca="1">IF(ISERROR($V184),"",OFFSET('Smelter Look-up'!$C$4,$V184-4,0)&amp;"")</f>
        <v>Zhejiang Huayou Cobalt Company Limited</v>
      </c>
      <c r="S184" s="154" t="str">
        <f t="shared" ca="1" si="14"/>
        <v>CN</v>
      </c>
      <c r="T184" s="154" t="str">
        <f ca="1">IF(B184="","",IF(ISERROR(MATCH($J184,SorP!$B$1:$B$6261,0)),"",INDIRECT("'SorP'!$A$"&amp;MATCH($S184&amp;$J184,SorP!C:C,0))))</f>
        <v>CN-ZJ</v>
      </c>
      <c r="U184" s="167"/>
      <c r="V184" s="168">
        <f>IF(C184="",NA(),MATCH($B184&amp;$C184,'Smelter Look-up'!$J:$J,0))</f>
        <v>174</v>
      </c>
      <c r="X184" s="169">
        <f t="shared" ca="1" si="13"/>
        <v>0</v>
      </c>
      <c r="AB184" s="312" t="str">
        <f t="shared" si="15"/>
        <v>Cobalt</v>
      </c>
      <c r="AC184" s="169" t="str">
        <f t="shared" si="16"/>
        <v>Cobalt</v>
      </c>
      <c r="AD184" s="169" t="str">
        <f t="shared" si="17"/>
        <v>Zhejiang Huayou Cobalt Company Limited</v>
      </c>
    </row>
    <row r="185" spans="1:30" s="169" customFormat="1" ht="89.25">
      <c r="A185" s="154" t="s">
        <v>289</v>
      </c>
      <c r="B185" s="302" t="s">
        <v>40</v>
      </c>
      <c r="C185" s="151" t="s">
        <v>288</v>
      </c>
      <c r="D185" s="148" t="s">
        <v>288</v>
      </c>
      <c r="E185" s="148" t="str">
        <f ca="1">IF(ISERROR($V185),"",OFFSET('Smelter Look-up'!$D$4,$V185-4,0)&amp;"")</f>
        <v>CHINA</v>
      </c>
      <c r="F185" s="148" t="str">
        <f ca="1">IF(ISERROR($V185),"",OFFSET('Smelter Look-up'!$E$4,$V185-4,0))</f>
        <v>CID003225</v>
      </c>
      <c r="G185" s="148" t="str">
        <f ca="1">IF(C185=$X$4,"Enter smelter details",IF(ISERROR($V185),"",OFFSET('Smelter Look-up'!$F$4,$V185-4,0)))</f>
        <v>RMI</v>
      </c>
      <c r="H185" s="204">
        <f ca="1">IF(ISERROR($V185),"",OFFSET('Smelter Look-up'!$G$4,$V185-4,0))</f>
        <v>0</v>
      </c>
      <c r="I185" s="205" t="str">
        <f ca="1">IF(ISERROR($V185),"",OFFSET('Smelter Look-up'!$H$4,$V185-4,0))</f>
        <v>Tongxiang</v>
      </c>
      <c r="J185" s="205" t="str">
        <f ca="1">IF(ISERROR($V185),"",OFFSET('Smelter Look-up'!$I$4,$V185-4,0))</f>
        <v>Zhejiang Sheng</v>
      </c>
      <c r="K185" s="149"/>
      <c r="L185" s="149"/>
      <c r="M185" s="149"/>
      <c r="N185" s="149"/>
      <c r="O185" s="149"/>
      <c r="P185" s="207"/>
      <c r="Q185" s="150"/>
      <c r="R185" s="148" t="str">
        <f ca="1">IF(ISERROR($V185),"",OFFSET('Smelter Look-up'!$C$4,$V185-4,0)&amp;"")</f>
        <v>Zhejiang Huayou Cobalt Company Limited</v>
      </c>
      <c r="S185" s="154" t="str">
        <f t="shared" ca="1" si="14"/>
        <v>CN</v>
      </c>
      <c r="T185" s="154" t="str">
        <f ca="1">IF(B185="","",IF(ISERROR(MATCH($J185,SorP!$B$1:$B$6261,0)),"",INDIRECT("'SorP'!$A$"&amp;MATCH($S185&amp;$J185,SorP!C:C,0))))</f>
        <v>CN-ZJ</v>
      </c>
      <c r="U185" s="167"/>
      <c r="V185" s="168">
        <f>IF(C185="",NA(),MATCH($B185&amp;$C185,'Smelter Look-up'!$J:$J,0))</f>
        <v>174</v>
      </c>
      <c r="X185" s="169">
        <f t="shared" ca="1" si="13"/>
        <v>0</v>
      </c>
      <c r="AB185" s="312" t="str">
        <f t="shared" si="15"/>
        <v>Cobalt</v>
      </c>
      <c r="AC185" s="169" t="str">
        <f t="shared" si="16"/>
        <v>Cobalt</v>
      </c>
      <c r="AD185" s="169" t="str">
        <f t="shared" si="17"/>
        <v>Zhejiang Huayou Cobalt Company Limited</v>
      </c>
    </row>
    <row r="186" spans="1:30" s="169" customFormat="1" ht="127.5">
      <c r="A186" s="154" t="s">
        <v>226</v>
      </c>
      <c r="B186" s="302" t="s">
        <v>40</v>
      </c>
      <c r="C186" s="151" t="s">
        <v>19562</v>
      </c>
      <c r="D186" s="148" t="s">
        <v>19562</v>
      </c>
      <c r="E186" s="148" t="str">
        <f ca="1">IF(ISERROR($V186),"",OFFSET('Smelter Look-up'!$D$4,$V186-4,0)&amp;"")</f>
        <v>CHINA</v>
      </c>
      <c r="F186" s="148" t="str">
        <f ca="1">IF(ISERROR($V186),"",OFFSET('Smelter Look-up'!$E$4,$V186-4,0))</f>
        <v>CID003398</v>
      </c>
      <c r="G186" s="148" t="str">
        <f ca="1">IF(C186=$X$4,"Enter smelter details",IF(ISERROR($V186),"",OFFSET('Smelter Look-up'!$F$4,$V186-4,0)))</f>
        <v>RMI</v>
      </c>
      <c r="H186" s="204">
        <f ca="1">IF(ISERROR($V186),"",OFFSET('Smelter Look-up'!$G$4,$V186-4,0))</f>
        <v>0</v>
      </c>
      <c r="I186" s="205" t="str">
        <f ca="1">IF(ISERROR($V186),"",OFFSET('Smelter Look-up'!$H$4,$V186-4,0))</f>
        <v>Shaoxing</v>
      </c>
      <c r="J186" s="205" t="str">
        <f ca="1">IF(ISERROR($V186),"",OFFSET('Smelter Look-up'!$I$4,$V186-4,0))</f>
        <v>Zhejiang Sheng</v>
      </c>
      <c r="K186" s="149"/>
      <c r="L186" s="149"/>
      <c r="M186" s="149"/>
      <c r="N186" s="149"/>
      <c r="O186" s="149"/>
      <c r="P186" s="207"/>
      <c r="Q186" s="150"/>
      <c r="R186" s="148" t="str">
        <f ca="1">IF(ISERROR($V186),"",OFFSET('Smelter Look-up'!$C$4,$V186-4,0)&amp;"")</f>
        <v>ZHEJIANG NEW ERA ZHONGNENG TECHNOLOGY CO., LTD.</v>
      </c>
      <c r="S186" s="154" t="str">
        <f t="shared" ca="1" si="14"/>
        <v>CN</v>
      </c>
      <c r="T186" s="154" t="str">
        <f ca="1">IF(B186="","",IF(ISERROR(MATCH($J186,SorP!$B$1:$B$6261,0)),"",INDIRECT("'SorP'!$A$"&amp;MATCH($S186&amp;$J186,SorP!C:C,0))))</f>
        <v>CN-ZJ</v>
      </c>
      <c r="U186" s="167"/>
      <c r="V186" s="168">
        <f>IF(C186="",NA(),MATCH($B186&amp;$C186,'Smelter Look-up'!$J:$J,0))</f>
        <v>176</v>
      </c>
      <c r="X186" s="169">
        <f t="shared" ca="1" si="13"/>
        <v>0</v>
      </c>
      <c r="AB186" s="312" t="str">
        <f t="shared" si="15"/>
        <v>Cobalt</v>
      </c>
      <c r="AC186" s="169" t="str">
        <f t="shared" si="16"/>
        <v>Cobalt</v>
      </c>
      <c r="AD186" s="169" t="str">
        <f t="shared" si="17"/>
        <v>ZHEJIANG NEW ERA ZHONGNENG TECHNOLOGY CO., LTD.</v>
      </c>
    </row>
    <row r="187" spans="1:30" s="169" customFormat="1" ht="127.5">
      <c r="A187" s="154" t="s">
        <v>226</v>
      </c>
      <c r="B187" s="302" t="s">
        <v>40</v>
      </c>
      <c r="C187" s="151" t="s">
        <v>19562</v>
      </c>
      <c r="D187" s="148" t="s">
        <v>19562</v>
      </c>
      <c r="E187" s="148" t="str">
        <f ca="1">IF(ISERROR($V187),"",OFFSET('Smelter Look-up'!$D$4,$V187-4,0)&amp;"")</f>
        <v>CHINA</v>
      </c>
      <c r="F187" s="148" t="str">
        <f ca="1">IF(ISERROR($V187),"",OFFSET('Smelter Look-up'!$E$4,$V187-4,0))</f>
        <v>CID003398</v>
      </c>
      <c r="G187" s="148" t="str">
        <f ca="1">IF(C187=$X$4,"Enter smelter details",IF(ISERROR($V187),"",OFFSET('Smelter Look-up'!$F$4,$V187-4,0)))</f>
        <v>RMI</v>
      </c>
      <c r="H187" s="204">
        <f ca="1">IF(ISERROR($V187),"",OFFSET('Smelter Look-up'!$G$4,$V187-4,0))</f>
        <v>0</v>
      </c>
      <c r="I187" s="205" t="str">
        <f ca="1">IF(ISERROR($V187),"",OFFSET('Smelter Look-up'!$H$4,$V187-4,0))</f>
        <v>Shaoxing</v>
      </c>
      <c r="J187" s="205" t="str">
        <f ca="1">IF(ISERROR($V187),"",OFFSET('Smelter Look-up'!$I$4,$V187-4,0))</f>
        <v>Zhejiang Sheng</v>
      </c>
      <c r="K187" s="149"/>
      <c r="L187" s="149"/>
      <c r="M187" s="149"/>
      <c r="N187" s="149"/>
      <c r="O187" s="149"/>
      <c r="P187" s="207"/>
      <c r="Q187" s="150"/>
      <c r="R187" s="148" t="str">
        <f ca="1">IF(ISERROR($V187),"",OFFSET('Smelter Look-up'!$C$4,$V187-4,0)&amp;"")</f>
        <v>ZHEJIANG NEW ERA ZHONGNENG TECHNOLOGY CO., LTD.</v>
      </c>
      <c r="S187" s="154" t="str">
        <f t="shared" ca="1" si="14"/>
        <v>CN</v>
      </c>
      <c r="T187" s="154" t="str">
        <f ca="1">IF(B187="","",IF(ISERROR(MATCH($J187,SorP!$B$1:$B$6261,0)),"",INDIRECT("'SorP'!$A$"&amp;MATCH($S187&amp;$J187,SorP!C:C,0))))</f>
        <v>CN-ZJ</v>
      </c>
      <c r="U187" s="167"/>
      <c r="V187" s="168">
        <f>IF(C187="",NA(),MATCH($B187&amp;$C187,'Smelter Look-up'!$J:$J,0))</f>
        <v>176</v>
      </c>
      <c r="X187" s="169">
        <f t="shared" ca="1" si="13"/>
        <v>0</v>
      </c>
      <c r="AB187" s="312" t="str">
        <f t="shared" si="15"/>
        <v>Cobalt</v>
      </c>
      <c r="AC187" s="169" t="str">
        <f t="shared" si="16"/>
        <v>Cobalt</v>
      </c>
      <c r="AD187" s="169" t="str">
        <f t="shared" si="17"/>
        <v>ZHEJIANG NEW ERA ZHONGNENG TECHNOLOGY CO., LTD.</v>
      </c>
    </row>
    <row r="188" spans="1:30" s="169" customFormat="1" ht="102">
      <c r="A188" s="154" t="s">
        <v>292</v>
      </c>
      <c r="B188" s="302" t="s">
        <v>40</v>
      </c>
      <c r="C188" s="151" t="s">
        <v>11814</v>
      </c>
      <c r="D188" s="148" t="s">
        <v>11814</v>
      </c>
      <c r="E188" s="148" t="str">
        <f ca="1">IF(ISERROR($V188),"",OFFSET('Smelter Look-up'!$D$4,$V188-4,0)&amp;"")</f>
        <v>CHINA</v>
      </c>
      <c r="F188" s="148" t="str">
        <f ca="1">IF(ISERROR($V188),"",OFFSET('Smelter Look-up'!$E$4,$V188-4,0))</f>
        <v>CID003526</v>
      </c>
      <c r="G188" s="148" t="str">
        <f ca="1">IF(C188=$X$4,"Enter smelter details",IF(ISERROR($V188),"",OFFSET('Smelter Look-up'!$F$4,$V188-4,0)))</f>
        <v>RMI</v>
      </c>
      <c r="H188" s="204">
        <f ca="1">IF(ISERROR($V188),"",OFFSET('Smelter Look-up'!$G$4,$V188-4,0))</f>
        <v>0</v>
      </c>
      <c r="I188" s="205" t="str">
        <f ca="1">IF(ISERROR($V188),"",OFFSET('Smelter Look-up'!$H$4,$V188-4,0))</f>
        <v>Shaoxing</v>
      </c>
      <c r="J188" s="205" t="str">
        <f ca="1">IF(ISERROR($V188),"",OFFSET('Smelter Look-up'!$I$4,$V188-4,0))</f>
        <v>Zhejiang Sheng</v>
      </c>
      <c r="K188" s="149"/>
      <c r="L188" s="149"/>
      <c r="M188" s="149"/>
      <c r="N188" s="149"/>
      <c r="O188" s="149"/>
      <c r="P188" s="207"/>
      <c r="Q188" s="150"/>
      <c r="R188" s="148" t="str">
        <f ca="1">IF(ISERROR($V188),"",OFFSET('Smelter Look-up'!$C$4,$V188-4,0)&amp;"")</f>
        <v>Zhejiang Greatpower Cobalt Materials Co., Ltd.</v>
      </c>
      <c r="S188" s="154" t="str">
        <f t="shared" ca="1" si="14"/>
        <v>CN</v>
      </c>
      <c r="T188" s="154" t="str">
        <f ca="1">IF(B188="","",IF(ISERROR(MATCH($J188,SorP!$B$1:$B$6261,0)),"",INDIRECT("'SorP'!$A$"&amp;MATCH($S188&amp;$J188,SorP!C:C,0))))</f>
        <v>CN-ZJ</v>
      </c>
      <c r="U188" s="167"/>
      <c r="V188" s="168">
        <f>IF(C188="",NA(),MATCH($B188&amp;$C188,'Smelter Look-up'!$J:$J,0))</f>
        <v>171</v>
      </c>
      <c r="X188" s="169">
        <f t="shared" ca="1" si="13"/>
        <v>0</v>
      </c>
      <c r="AB188" s="312" t="str">
        <f t="shared" si="15"/>
        <v>Cobalt</v>
      </c>
      <c r="AC188" s="169" t="str">
        <f t="shared" si="16"/>
        <v>Cobalt</v>
      </c>
      <c r="AD188" s="169" t="str">
        <f t="shared" si="17"/>
        <v>Zhejiang Greatpower Cobalt Materials Co., Ltd.</v>
      </c>
    </row>
    <row r="189" spans="1:30" s="169" customFormat="1" ht="76.5">
      <c r="A189" s="154" t="s">
        <v>294</v>
      </c>
      <c r="B189" s="302" t="s">
        <v>40</v>
      </c>
      <c r="C189" s="151" t="s">
        <v>293</v>
      </c>
      <c r="D189" s="148" t="s">
        <v>293</v>
      </c>
      <c r="E189" s="148" t="str">
        <f ca="1">IF(ISERROR($V189),"",OFFSET('Smelter Look-up'!$D$4,$V189-4,0)&amp;"")</f>
        <v>CHINA</v>
      </c>
      <c r="F189" s="148" t="str">
        <f ca="1">IF(ISERROR($V189),"",OFFSET('Smelter Look-up'!$E$4,$V189-4,0))</f>
        <v>CID003211</v>
      </c>
      <c r="G189" s="148" t="str">
        <f ca="1">IF(C189=$X$4,"Enter smelter details",IF(ISERROR($V189),"",OFFSET('Smelter Look-up'!$F$4,$V189-4,0)))</f>
        <v>RMI</v>
      </c>
      <c r="H189" s="204">
        <f ca="1">IF(ISERROR($V189),"",OFFSET('Smelter Look-up'!$G$4,$V189-4,0))</f>
        <v>0</v>
      </c>
      <c r="I189" s="205" t="str">
        <f ca="1">IF(ISERROR($V189),"",OFFSET('Smelter Look-up'!$H$4,$V189-4,0))</f>
        <v>Zhuhai</v>
      </c>
      <c r="J189" s="205" t="str">
        <f ca="1">IF(ISERROR($V189),"",OFFSET('Smelter Look-up'!$I$4,$V189-4,0))</f>
        <v>Guangdong Sheng</v>
      </c>
      <c r="K189" s="149"/>
      <c r="L189" s="149"/>
      <c r="M189" s="149"/>
      <c r="N189" s="149"/>
      <c r="O189" s="149"/>
      <c r="P189" s="207"/>
      <c r="Q189" s="150"/>
      <c r="R189" s="148" t="str">
        <f ca="1">IF(ISERROR($V189),"",OFFSET('Smelter Look-up'!$C$4,$V189-4,0)&amp;"")</f>
        <v>Zhuhai Kelixin Metal Materials Co., Ltd.</v>
      </c>
      <c r="S189" s="154" t="str">
        <f t="shared" ca="1" si="14"/>
        <v>CN</v>
      </c>
      <c r="T189" s="154" t="str">
        <f ca="1">IF(B189="","",IF(ISERROR(MATCH($J189,SorP!$B$1:$B$6261,0)),"",INDIRECT("'SorP'!$A$"&amp;MATCH($S189&amp;$J189,SorP!C:C,0))))</f>
        <v>CN-GD</v>
      </c>
      <c r="U189" s="167"/>
      <c r="V189" s="168">
        <f>IF(C189="",NA(),MATCH($B189&amp;$C189,'Smelter Look-up'!$J:$J,0))</f>
        <v>178</v>
      </c>
      <c r="X189" s="169">
        <f t="shared" ca="1" si="13"/>
        <v>0</v>
      </c>
      <c r="AB189" s="312" t="str">
        <f t="shared" si="15"/>
        <v>Cobalt</v>
      </c>
      <c r="AC189" s="169" t="str">
        <f t="shared" si="16"/>
        <v>Cobalt</v>
      </c>
      <c r="AD189" s="169" t="str">
        <f t="shared" si="17"/>
        <v>Zhuhai Kelixin Metal Materials Co., Ltd.</v>
      </c>
    </row>
    <row r="190" spans="1:30" s="169" customFormat="1" ht="89.25">
      <c r="A190" s="154" t="s">
        <v>19421</v>
      </c>
      <c r="B190" s="302" t="s">
        <v>40</v>
      </c>
      <c r="C190" s="151" t="s">
        <v>19420</v>
      </c>
      <c r="D190" s="148" t="s">
        <v>19420</v>
      </c>
      <c r="E190" s="148" t="str">
        <f ca="1">IF(ISERROR($V190),"",OFFSET('Smelter Look-up'!$D$4,$V190-4,0)&amp;"")</f>
        <v>ZIMBABWE</v>
      </c>
      <c r="F190" s="148" t="str">
        <f ca="1">IF(ISERROR($V190),"",OFFSET('Smelter Look-up'!$E$4,$V190-4,0))</f>
        <v>CID005330</v>
      </c>
      <c r="G190" s="148" t="str">
        <f ca="1">IF(C190=$X$4,"Enter smelter details",IF(ISERROR($V190),"",OFFSET('Smelter Look-up'!$F$4,$V190-4,0)))</f>
        <v>RMI</v>
      </c>
      <c r="H190" s="204">
        <f ca="1">IF(ISERROR($V190),"",OFFSET('Smelter Look-up'!$G$4,$V190-4,0))</f>
        <v>0</v>
      </c>
      <c r="I190" s="205" t="str">
        <f ca="1">IF(ISERROR($V190),"",OFFSET('Smelter Look-up'!$H$4,$V190-4,0))</f>
        <v>Selous</v>
      </c>
      <c r="J190" s="205" t="str">
        <f ca="1">IF(ISERROR($V190),"",OFFSET('Smelter Look-up'!$I$4,$V190-4,0))</f>
        <v>Mashonaland West</v>
      </c>
      <c r="K190" s="149"/>
      <c r="L190" s="149"/>
      <c r="M190" s="149"/>
      <c r="N190" s="149"/>
      <c r="O190" s="149"/>
      <c r="P190" s="207"/>
      <c r="Q190" s="150"/>
      <c r="R190" s="148" t="str">
        <f ca="1">IF(ISERROR($V190),"",OFFSET('Smelter Look-up'!$C$4,$V190-4,0)&amp;"")</f>
        <v>Zimbabwe Platinum Mines Private Limited</v>
      </c>
      <c r="S190" s="154" t="str">
        <f t="shared" ca="1" si="14"/>
        <v>ZW</v>
      </c>
      <c r="T190" s="154" t="str">
        <f ca="1">IF(B190="","",IF(ISERROR(MATCH($J190,SorP!$B$1:$B$6261,0)),"",INDIRECT("'SorP'!$A$"&amp;MATCH($S190&amp;$J190,SorP!C:C,0))))</f>
        <v>ZW-MW</v>
      </c>
      <c r="U190" s="167"/>
      <c r="V190" s="168">
        <f>IF(C190="",NA(),MATCH($B190&amp;$C190,'Smelter Look-up'!$J:$J,0))</f>
        <v>179</v>
      </c>
      <c r="X190" s="169">
        <f t="shared" ca="1" si="13"/>
        <v>0</v>
      </c>
      <c r="AB190" s="312" t="str">
        <f t="shared" si="15"/>
        <v>Cobalt</v>
      </c>
      <c r="AC190" s="169" t="str">
        <f t="shared" si="16"/>
        <v>Cobalt</v>
      </c>
      <c r="AD190" s="169" t="str">
        <f t="shared" si="17"/>
        <v>Zimbabwe Platinum Mines Private Limited</v>
      </c>
    </row>
    <row r="191" spans="1:30" s="169" customFormat="1" ht="89.25">
      <c r="A191" s="154" t="s">
        <v>19421</v>
      </c>
      <c r="B191" s="302" t="s">
        <v>40</v>
      </c>
      <c r="C191" s="151" t="s">
        <v>19420</v>
      </c>
      <c r="D191" s="148" t="s">
        <v>19420</v>
      </c>
      <c r="E191" s="148" t="str">
        <f ca="1">IF(ISERROR($V191),"",OFFSET('Smelter Look-up'!$D$4,$V191-4,0)&amp;"")</f>
        <v>ZIMBABWE</v>
      </c>
      <c r="F191" s="148" t="str">
        <f ca="1">IF(ISERROR($V191),"",OFFSET('Smelter Look-up'!$E$4,$V191-4,0))</f>
        <v>CID005330</v>
      </c>
      <c r="G191" s="148" t="str">
        <f ca="1">IF(C191=$X$4,"Enter smelter details",IF(ISERROR($V191),"",OFFSET('Smelter Look-up'!$F$4,$V191-4,0)))</f>
        <v>RMI</v>
      </c>
      <c r="H191" s="204">
        <f ca="1">IF(ISERROR($V191),"",OFFSET('Smelter Look-up'!$G$4,$V191-4,0))</f>
        <v>0</v>
      </c>
      <c r="I191" s="205" t="str">
        <f ca="1">IF(ISERROR($V191),"",OFFSET('Smelter Look-up'!$H$4,$V191-4,0))</f>
        <v>Selous</v>
      </c>
      <c r="J191" s="205" t="str">
        <f ca="1">IF(ISERROR($V191),"",OFFSET('Smelter Look-up'!$I$4,$V191-4,0))</f>
        <v>Mashonaland West</v>
      </c>
      <c r="K191" s="149"/>
      <c r="L191" s="149"/>
      <c r="M191" s="149"/>
      <c r="N191" s="149"/>
      <c r="O191" s="149"/>
      <c r="P191" s="207"/>
      <c r="Q191" s="150"/>
      <c r="R191" s="148" t="str">
        <f ca="1">IF(ISERROR($V191),"",OFFSET('Smelter Look-up'!$C$4,$V191-4,0)&amp;"")</f>
        <v>Zimbabwe Platinum Mines Private Limited</v>
      </c>
      <c r="S191" s="154" t="str">
        <f t="shared" ca="1" si="14"/>
        <v>ZW</v>
      </c>
      <c r="T191" s="154" t="str">
        <f ca="1">IF(B191="","",IF(ISERROR(MATCH($J191,SorP!$B$1:$B$6261,0)),"",INDIRECT("'SorP'!$A$"&amp;MATCH($S191&amp;$J191,SorP!C:C,0))))</f>
        <v>ZW-MW</v>
      </c>
      <c r="U191" s="167"/>
      <c r="V191" s="168">
        <f>IF(C191="",NA(),MATCH($B191&amp;$C191,'Smelter Look-up'!$J:$J,0))</f>
        <v>179</v>
      </c>
      <c r="X191" s="169">
        <f t="shared" ref="X191:X254" ca="1" si="18">IF(AND(C191="Smelter not listed",OR(LEN(D191)=0,LEN(E191)=0)),1,0)</f>
        <v>0</v>
      </c>
      <c r="AB191" s="312" t="str">
        <f t="shared" si="15"/>
        <v>Cobalt</v>
      </c>
      <c r="AC191" s="169" t="str">
        <f t="shared" si="16"/>
        <v>Cobalt</v>
      </c>
      <c r="AD191" s="169" t="str">
        <f t="shared" si="17"/>
        <v>Zimbabwe Platinum Mines Private Limited</v>
      </c>
    </row>
    <row r="192" spans="1:30" s="169" customFormat="1" ht="38.25">
      <c r="A192" s="154" t="s">
        <v>20382</v>
      </c>
      <c r="B192" s="302" t="s">
        <v>18108</v>
      </c>
      <c r="C192" s="151" t="s">
        <v>20362</v>
      </c>
      <c r="D192" s="148" t="s">
        <v>20362</v>
      </c>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Unknown</v>
      </c>
      <c r="T192" s="154" t="str">
        <f ca="1">IF(B192="","",IF(ISERROR(MATCH($J192,SorP!$B$1:$B$6261,0)),"",INDIRECT("'SorP'!$A$"&amp;MATCH($S192&amp;$J192,SorP!C:C,0))))</f>
        <v/>
      </c>
      <c r="U192" s="167"/>
      <c r="V192" s="168" t="e">
        <f>IF(C192="",NA(),MATCH($B192&amp;$C192,'Smelter Look-up'!$J:$J,0))</f>
        <v>#N/A</v>
      </c>
      <c r="X192" s="169">
        <f t="shared" ca="1" si="18"/>
        <v>0</v>
      </c>
      <c r="AB192" s="312" t="str">
        <f t="shared" si="15"/>
        <v>Copper</v>
      </c>
      <c r="AC192" s="169" t="str">
        <f t="shared" si="16"/>
        <v>Copper</v>
      </c>
      <c r="AD192" s="169" t="str">
        <f t="shared" si="17"/>
        <v>Almalyk Mining and Metallurgical Complex (AMMC)</v>
      </c>
    </row>
    <row r="193" spans="1:30" s="169" customFormat="1" ht="63.75">
      <c r="A193" s="154" t="s">
        <v>19425</v>
      </c>
      <c r="B193" s="302" t="s">
        <v>18108</v>
      </c>
      <c r="C193" s="151" t="s">
        <v>19424</v>
      </c>
      <c r="D193" s="148" t="s">
        <v>19424</v>
      </c>
      <c r="E193" s="148" t="str">
        <f ca="1">IF(ISERROR($V193),"",OFFSET('Smelter Look-up'!$D$4,$V193-4,0)&amp;"")</f>
        <v>CHILE</v>
      </c>
      <c r="F193" s="148" t="str">
        <f ca="1">IF(ISERROR($V193),"",OFFSET('Smelter Look-up'!$E$4,$V193-4,0))</f>
        <v>CID004470</v>
      </c>
      <c r="G193" s="148" t="str">
        <f ca="1">IF(C193=$X$4,"Enter smelter details",IF(ISERROR($V193),"",OFFSET('Smelter Look-up'!$F$4,$V193-4,0)))</f>
        <v>RMI</v>
      </c>
      <c r="H193" s="204">
        <f ca="1">IF(ISERROR($V193),"",OFFSET('Smelter Look-up'!$G$4,$V193-4,0))</f>
        <v>0</v>
      </c>
      <c r="I193" s="205" t="str">
        <f ca="1">IF(ISERROR($V193),"",OFFSET('Smelter Look-up'!$H$4,$V193-4,0))</f>
        <v>Valparaiso</v>
      </c>
      <c r="J193" s="205" t="str">
        <f ca="1">IF(ISERROR($V193),"",OFFSET('Smelter Look-up'!$I$4,$V193-4,0))</f>
        <v>Valparaíso</v>
      </c>
      <c r="K193" s="149"/>
      <c r="L193" s="149"/>
      <c r="M193" s="149"/>
      <c r="N193" s="149"/>
      <c r="O193" s="149"/>
      <c r="P193" s="207"/>
      <c r="Q193" s="150"/>
      <c r="R193" s="148" t="str">
        <f ca="1">IF(ISERROR($V193),"",OFFSET('Smelter Look-up'!$C$4,$V193-4,0)&amp;"")</f>
        <v>Anglo American (Chagres)</v>
      </c>
      <c r="S193" s="154" t="str">
        <f t="shared" ca="1" si="19"/>
        <v>CL</v>
      </c>
      <c r="T193" s="154" t="str">
        <f ca="1">IF(B193="","",IF(ISERROR(MATCH($J193,SorP!$B$1:$B$6261,0)),"",INDIRECT("'SorP'!$A$"&amp;MATCH($S193&amp;$J193,SorP!C:C,0))))</f>
        <v>CL-VS</v>
      </c>
      <c r="U193" s="167"/>
      <c r="V193" s="168">
        <f>IF(C193="",NA(),MATCH($B193&amp;$C193,'Smelter Look-up'!$J:$J,0))</f>
        <v>183</v>
      </c>
      <c r="X193" s="169">
        <f t="shared" ca="1" si="18"/>
        <v>0</v>
      </c>
      <c r="AB193" s="312" t="str">
        <f t="shared" si="15"/>
        <v>Copper</v>
      </c>
      <c r="AC193" s="169" t="str">
        <f t="shared" si="16"/>
        <v>Copper</v>
      </c>
      <c r="AD193" s="169" t="str">
        <f t="shared" si="17"/>
        <v>Anglo American (Chagres)</v>
      </c>
    </row>
    <row r="194" spans="1:30" s="169" customFormat="1" ht="63.75">
      <c r="A194" s="154" t="s">
        <v>18184</v>
      </c>
      <c r="B194" s="302" t="s">
        <v>18108</v>
      </c>
      <c r="C194" s="151" t="s">
        <v>19572</v>
      </c>
      <c r="D194" s="148" t="s">
        <v>19572</v>
      </c>
      <c r="E194" s="148" t="str">
        <f ca="1">IF(ISERROR($V194),"",OFFSET('Smelter Look-up'!$D$4,$V194-4,0)&amp;"")</f>
        <v>CHILE</v>
      </c>
      <c r="F194" s="148" t="str">
        <f ca="1">IF(ISERROR($V194),"",OFFSET('Smelter Look-up'!$E$4,$V194-4,0))</f>
        <v>CID004120</v>
      </c>
      <c r="G194" s="148" t="str">
        <f ca="1">IF(C194=$X$4,"Enter smelter details",IF(ISERROR($V194),"",OFFSET('Smelter Look-up'!$F$4,$V194-4,0)))</f>
        <v>RMI</v>
      </c>
      <c r="H194" s="204">
        <f ca="1">IF(ISERROR($V194),"",OFFSET('Smelter Look-up'!$G$4,$V194-4,0))</f>
        <v>0</v>
      </c>
      <c r="I194" s="205" t="str">
        <f ca="1">IF(ISERROR($V194),"",OFFSET('Smelter Look-up'!$H$4,$V194-4,0))</f>
        <v>Santiago</v>
      </c>
      <c r="J194" s="205" t="str">
        <f ca="1">IF(ISERROR($V194),"",OFFSET('Smelter Look-up'!$I$4,$V194-4,0))</f>
        <v>Región Metropolitana de Santiago</v>
      </c>
      <c r="K194" s="149"/>
      <c r="L194" s="149"/>
      <c r="M194" s="149"/>
      <c r="N194" s="149"/>
      <c r="O194" s="149"/>
      <c r="P194" s="207"/>
      <c r="Q194" s="150"/>
      <c r="R194" s="148" t="str">
        <f ca="1">IF(ISERROR($V194),"",OFFSET('Smelter Look-up'!$C$4,$V194-4,0)&amp;"")</f>
        <v>Anglo American (Los Bronces)</v>
      </c>
      <c r="S194" s="154" t="str">
        <f t="shared" ca="1" si="19"/>
        <v>CL</v>
      </c>
      <c r="T194" s="154" t="str">
        <f ca="1">IF(B194="","",IF(ISERROR(MATCH($J194,SorP!$B$1:$B$6261,0)),"",INDIRECT("'SorP'!$A$"&amp;MATCH($S194&amp;$J194,SorP!C:C,0))))</f>
        <v>CL-RM</v>
      </c>
      <c r="U194" s="167"/>
      <c r="V194" s="168">
        <f>IF(C194="",NA(),MATCH($B194&amp;$C194,'Smelter Look-up'!$J:$J,0))</f>
        <v>184</v>
      </c>
      <c r="X194" s="169">
        <f t="shared" ca="1" si="18"/>
        <v>0</v>
      </c>
      <c r="AB194" s="312" t="str">
        <f t="shared" si="15"/>
        <v>Copper</v>
      </c>
      <c r="AC194" s="169" t="str">
        <f t="shared" si="16"/>
        <v>Copper</v>
      </c>
      <c r="AD194" s="169" t="str">
        <f t="shared" si="17"/>
        <v>Anglo American (Los Bronces)</v>
      </c>
    </row>
    <row r="195" spans="1:30" s="169" customFormat="1" ht="38.25">
      <c r="A195" s="154" t="s">
        <v>18116</v>
      </c>
      <c r="B195" s="302" t="s">
        <v>18108</v>
      </c>
      <c r="C195" s="151" t="s">
        <v>19573</v>
      </c>
      <c r="D195" s="148" t="s">
        <v>19573</v>
      </c>
      <c r="E195" s="148" t="str">
        <f ca="1">IF(ISERROR($V195),"",OFFSET('Smelter Look-up'!$D$4,$V195-4,0)&amp;"")</f>
        <v>SPAIN</v>
      </c>
      <c r="F195" s="148" t="str">
        <f ca="1">IF(ISERROR($V195),"",OFFSET('Smelter Look-up'!$E$4,$V195-4,0))</f>
        <v>CID004327</v>
      </c>
      <c r="G195" s="148" t="str">
        <f ca="1">IF(C195=$X$4,"Enter smelter details",IF(ISERROR($V195),"",OFFSET('Smelter Look-up'!$F$4,$V195-4,0)))</f>
        <v>RMI</v>
      </c>
      <c r="H195" s="204">
        <f ca="1">IF(ISERROR($V195),"",OFFSET('Smelter Look-up'!$G$4,$V195-4,0))</f>
        <v>0</v>
      </c>
      <c r="I195" s="205" t="str">
        <f ca="1">IF(ISERROR($V195),"",OFFSET('Smelter Look-up'!$H$4,$V195-4,0))</f>
        <v>Huelva</v>
      </c>
      <c r="J195" s="205" t="str">
        <f ca="1">IF(ISERROR($V195),"",OFFSET('Smelter Look-up'!$I$4,$V195-4,0))</f>
        <v>Huelva</v>
      </c>
      <c r="K195" s="149"/>
      <c r="L195" s="149"/>
      <c r="M195" s="149"/>
      <c r="N195" s="149"/>
      <c r="O195" s="149"/>
      <c r="P195" s="207"/>
      <c r="Q195" s="150"/>
      <c r="R195" s="148" t="str">
        <f ca="1">IF(ISERROR($V195),"",OFFSET('Smelter Look-up'!$C$4,$V195-4,0)&amp;"")</f>
        <v>Atlantic Copper, S.L.U.</v>
      </c>
      <c r="S195" s="154" t="str">
        <f t="shared" ca="1" si="19"/>
        <v>ES</v>
      </c>
      <c r="T195" s="154" t="str">
        <f ca="1">IF(B195="","",IF(ISERROR(MATCH($J195,SorP!$B$1:$B$6261,0)),"",INDIRECT("'SorP'!$A$"&amp;MATCH($S195&amp;$J195,SorP!C:C,0))))</f>
        <v>ES-H</v>
      </c>
      <c r="U195" s="167"/>
      <c r="V195" s="168">
        <f>IF(C195="",NA(),MATCH($B195&amp;$C195,'Smelter Look-up'!$J:$J,0))</f>
        <v>186</v>
      </c>
      <c r="X195" s="169">
        <f t="shared" ca="1" si="18"/>
        <v>0</v>
      </c>
      <c r="AB195" s="312" t="str">
        <f t="shared" si="15"/>
        <v>Copper</v>
      </c>
      <c r="AC195" s="169" t="str">
        <f t="shared" si="16"/>
        <v>Copper</v>
      </c>
      <c r="AD195" s="169" t="str">
        <f t="shared" si="17"/>
        <v>Atlantic Copper, S.L.U.</v>
      </c>
    </row>
    <row r="196" spans="1:30" s="169" customFormat="1" ht="38.25">
      <c r="A196" s="154" t="s">
        <v>18116</v>
      </c>
      <c r="B196" s="302" t="s">
        <v>18108</v>
      </c>
      <c r="C196" s="151" t="s">
        <v>19573</v>
      </c>
      <c r="D196" s="148" t="s">
        <v>19573</v>
      </c>
      <c r="E196" s="148" t="str">
        <f ca="1">IF(ISERROR($V196),"",OFFSET('Smelter Look-up'!$D$4,$V196-4,0)&amp;"")</f>
        <v>SPAIN</v>
      </c>
      <c r="F196" s="148" t="str">
        <f ca="1">IF(ISERROR($V196),"",OFFSET('Smelter Look-up'!$E$4,$V196-4,0))</f>
        <v>CID004327</v>
      </c>
      <c r="G196" s="148" t="str">
        <f ca="1">IF(C196=$X$4,"Enter smelter details",IF(ISERROR($V196),"",OFFSET('Smelter Look-up'!$F$4,$V196-4,0)))</f>
        <v>RMI</v>
      </c>
      <c r="H196" s="204">
        <f ca="1">IF(ISERROR($V196),"",OFFSET('Smelter Look-up'!$G$4,$V196-4,0))</f>
        <v>0</v>
      </c>
      <c r="I196" s="205" t="str">
        <f ca="1">IF(ISERROR($V196),"",OFFSET('Smelter Look-up'!$H$4,$V196-4,0))</f>
        <v>Huelva</v>
      </c>
      <c r="J196" s="205" t="str">
        <f ca="1">IF(ISERROR($V196),"",OFFSET('Smelter Look-up'!$I$4,$V196-4,0))</f>
        <v>Huelva</v>
      </c>
      <c r="K196" s="149"/>
      <c r="L196" s="149"/>
      <c r="M196" s="149"/>
      <c r="N196" s="149"/>
      <c r="O196" s="149"/>
      <c r="P196" s="207"/>
      <c r="Q196" s="150"/>
      <c r="R196" s="148" t="str">
        <f ca="1">IF(ISERROR($V196),"",OFFSET('Smelter Look-up'!$C$4,$V196-4,0)&amp;"")</f>
        <v>Atlantic Copper, S.L.U.</v>
      </c>
      <c r="S196" s="154" t="str">
        <f t="shared" ca="1" si="19"/>
        <v>ES</v>
      </c>
      <c r="T196" s="154" t="str">
        <f ca="1">IF(B196="","",IF(ISERROR(MATCH($J196,SorP!$B$1:$B$6261,0)),"",INDIRECT("'SorP'!$A$"&amp;MATCH($S196&amp;$J196,SorP!C:C,0))))</f>
        <v>ES-H</v>
      </c>
      <c r="U196" s="167"/>
      <c r="V196" s="168">
        <f>IF(C196="",NA(),MATCH($B196&amp;$C196,'Smelter Look-up'!$J:$J,0))</f>
        <v>186</v>
      </c>
      <c r="X196" s="169">
        <f t="shared" ca="1" si="18"/>
        <v>0</v>
      </c>
      <c r="AB196" s="312" t="str">
        <f t="shared" si="15"/>
        <v>Copper</v>
      </c>
      <c r="AC196" s="169" t="str">
        <f t="shared" si="16"/>
        <v>Copper</v>
      </c>
      <c r="AD196" s="169" t="str">
        <f t="shared" si="17"/>
        <v>Atlantic Copper, S.L.U.</v>
      </c>
    </row>
    <row r="197" spans="1:30" s="169" customFormat="1" ht="51">
      <c r="A197" s="154" t="s">
        <v>18121</v>
      </c>
      <c r="B197" s="302" t="s">
        <v>18108</v>
      </c>
      <c r="C197" s="151" t="s">
        <v>19574</v>
      </c>
      <c r="D197" s="148" t="s">
        <v>19574</v>
      </c>
      <c r="E197" s="148" t="str">
        <f ca="1">IF(ISERROR($V197),"",OFFSET('Smelter Look-up'!$D$4,$V197-4,0)&amp;"")</f>
        <v>GERMANY</v>
      </c>
      <c r="F197" s="148" t="str">
        <f ca="1">IF(ISERROR($V197),"",OFFSET('Smelter Look-up'!$E$4,$V197-4,0))</f>
        <v>CID004220</v>
      </c>
      <c r="G197" s="148" t="str">
        <f ca="1">IF(C197=$X$4,"Enter smelter details",IF(ISERROR($V197),"",OFFSET('Smelter Look-up'!$F$4,$V197-4,0)))</f>
        <v>RMI</v>
      </c>
      <c r="H197" s="204">
        <f ca="1">IF(ISERROR($V197),"",OFFSET('Smelter Look-up'!$G$4,$V197-4,0))</f>
        <v>0</v>
      </c>
      <c r="I197" s="205" t="str">
        <f ca="1">IF(ISERROR($V197),"",OFFSET('Smelter Look-up'!$H$4,$V197-4,0))</f>
        <v>Hamburg</v>
      </c>
      <c r="J197" s="205" t="str">
        <f ca="1">IF(ISERROR($V197),"",OFFSET('Smelter Look-up'!$I$4,$V197-4,0))</f>
        <v>Hamburg</v>
      </c>
      <c r="K197" s="149"/>
      <c r="L197" s="149"/>
      <c r="M197" s="149"/>
      <c r="N197" s="149"/>
      <c r="O197" s="149"/>
      <c r="P197" s="207"/>
      <c r="Q197" s="150"/>
      <c r="R197" s="148" t="str">
        <f ca="1">IF(ISERROR($V197),"",OFFSET('Smelter Look-up'!$C$4,$V197-4,0)&amp;"")</f>
        <v>Aurubis AG, Hamburg</v>
      </c>
      <c r="S197" s="154" t="str">
        <f t="shared" ca="1" si="19"/>
        <v>DE</v>
      </c>
      <c r="T197" s="154" t="str">
        <f ca="1">IF(B197="","",IF(ISERROR(MATCH($J197,SorP!$B$1:$B$6261,0)),"",INDIRECT("'SorP'!$A$"&amp;MATCH($S197&amp;$J197,SorP!C:C,0))))</f>
        <v>DE-HH</v>
      </c>
      <c r="U197" s="167"/>
      <c r="V197" s="168">
        <f>IF(C197="",NA(),MATCH($B197&amp;$C197,'Smelter Look-up'!$J:$J,0))</f>
        <v>187</v>
      </c>
      <c r="X197" s="169">
        <f t="shared" ca="1" si="18"/>
        <v>0</v>
      </c>
      <c r="AB197" s="312" t="str">
        <f t="shared" si="15"/>
        <v>Copper</v>
      </c>
      <c r="AC197" s="169" t="str">
        <f t="shared" si="16"/>
        <v>Copper</v>
      </c>
      <c r="AD197" s="169" t="str">
        <f t="shared" si="17"/>
        <v>Aurubis AG, Hamburg</v>
      </c>
    </row>
    <row r="198" spans="1:30" s="169" customFormat="1" ht="38.25">
      <c r="A198" s="154" t="s">
        <v>19576</v>
      </c>
      <c r="B198" s="302" t="s">
        <v>18108</v>
      </c>
      <c r="C198" s="151" t="s">
        <v>19575</v>
      </c>
      <c r="D198" s="148" t="s">
        <v>19575</v>
      </c>
      <c r="E198" s="148" t="str">
        <f ca="1">IF(ISERROR($V198),"",OFFSET('Smelter Look-up'!$D$4,$V198-4,0)&amp;"")</f>
        <v>GERMANY</v>
      </c>
      <c r="F198" s="148" t="str">
        <f ca="1">IF(ISERROR($V198),"",OFFSET('Smelter Look-up'!$E$4,$V198-4,0))</f>
        <v>CID004468</v>
      </c>
      <c r="G198" s="148" t="str">
        <f ca="1">IF(C198=$X$4,"Enter smelter details",IF(ISERROR($V198),"",OFFSET('Smelter Look-up'!$F$4,$V198-4,0)))</f>
        <v>RMI</v>
      </c>
      <c r="H198" s="204">
        <f ca="1">IF(ISERROR($V198),"",OFFSET('Smelter Look-up'!$G$4,$V198-4,0))</f>
        <v>0</v>
      </c>
      <c r="I198" s="205" t="str">
        <f ca="1">IF(ISERROR($V198),"",OFFSET('Smelter Look-up'!$H$4,$V198-4,0))</f>
        <v>Luenen</v>
      </c>
      <c r="J198" s="205" t="str">
        <f ca="1">IF(ISERROR($V198),"",OFFSET('Smelter Look-up'!$I$4,$V198-4,0))</f>
        <v>Nordrhein-Westfalen</v>
      </c>
      <c r="K198" s="149"/>
      <c r="L198" s="149"/>
      <c r="M198" s="149"/>
      <c r="N198" s="149"/>
      <c r="O198" s="149"/>
      <c r="P198" s="207"/>
      <c r="Q198" s="150"/>
      <c r="R198" s="148" t="str">
        <f ca="1">IF(ISERROR($V198),"",OFFSET('Smelter Look-up'!$C$4,$V198-4,0)&amp;"")</f>
        <v>Aurubis AG, Luenen</v>
      </c>
      <c r="S198" s="154" t="str">
        <f t="shared" ca="1" si="19"/>
        <v>DE</v>
      </c>
      <c r="T198" s="154" t="str">
        <f ca="1">IF(B198="","",IF(ISERROR(MATCH($J198,SorP!$B$1:$B$6261,0)),"",INDIRECT("'SorP'!$A$"&amp;MATCH($S198&amp;$J198,SorP!C:C,0))))</f>
        <v>DE-NW</v>
      </c>
      <c r="U198" s="167"/>
      <c r="V198" s="168">
        <f>IF(C198="",NA(),MATCH($B198&amp;$C198,'Smelter Look-up'!$J:$J,0))</f>
        <v>188</v>
      </c>
      <c r="X198" s="169">
        <f t="shared" ca="1" si="18"/>
        <v>0</v>
      </c>
      <c r="AB198" s="312" t="str">
        <f t="shared" ref="AB198:AB261" si="20">IF(C198="","",B198)</f>
        <v>Copper</v>
      </c>
      <c r="AC198" s="169" t="str">
        <f t="shared" ref="AC198:AC261" si="21">B198</f>
        <v>Copper</v>
      </c>
      <c r="AD198" s="169" t="str">
        <f t="shared" ref="AD198:AD261" si="22">IF(C198="Smelter not listed",D198,C198)</f>
        <v>Aurubis AG, Luenen</v>
      </c>
    </row>
    <row r="199" spans="1:30" s="169" customFormat="1" ht="25.5">
      <c r="A199" s="154" t="s">
        <v>18196</v>
      </c>
      <c r="B199" s="302" t="s">
        <v>18108</v>
      </c>
      <c r="C199" s="151" t="s">
        <v>19578</v>
      </c>
      <c r="D199" s="148" t="s">
        <v>19578</v>
      </c>
      <c r="E199" s="148" t="str">
        <f ca="1">IF(ISERROR($V199),"",OFFSET('Smelter Look-up'!$D$4,$V199-4,0)&amp;"")</f>
        <v>BELGIUM</v>
      </c>
      <c r="F199" s="148" t="str">
        <f ca="1">IF(ISERROR($V199),"",OFFSET('Smelter Look-up'!$E$4,$V199-4,0))</f>
        <v>CID004078</v>
      </c>
      <c r="G199" s="148" t="str">
        <f ca="1">IF(C199=$X$4,"Enter smelter details",IF(ISERROR($V199),"",OFFSET('Smelter Look-up'!$F$4,$V199-4,0)))</f>
        <v>RMI</v>
      </c>
      <c r="H199" s="204">
        <f ca="1">IF(ISERROR($V199),"",OFFSET('Smelter Look-up'!$G$4,$V199-4,0))</f>
        <v>0</v>
      </c>
      <c r="I199" s="205" t="str">
        <f ca="1">IF(ISERROR($V199),"",OFFSET('Smelter Look-up'!$H$4,$V199-4,0))</f>
        <v>Beerse</v>
      </c>
      <c r="J199" s="205" t="str">
        <f ca="1">IF(ISERROR($V199),"",OFFSET('Smelter Look-up'!$I$4,$V199-4,0))</f>
        <v>Antwerpen</v>
      </c>
      <c r="K199" s="149"/>
      <c r="L199" s="149"/>
      <c r="M199" s="149"/>
      <c r="N199" s="149"/>
      <c r="O199" s="149"/>
      <c r="P199" s="207"/>
      <c r="Q199" s="150"/>
      <c r="R199" s="148" t="str">
        <f ca="1">IF(ISERROR($V199),"",OFFSET('Smelter Look-up'!$C$4,$V199-4,0)&amp;"")</f>
        <v>Aurubis Beerse</v>
      </c>
      <c r="S199" s="154" t="str">
        <f t="shared" ca="1" si="19"/>
        <v>BE</v>
      </c>
      <c r="T199" s="154" t="str">
        <f ca="1">IF(B199="","",IF(ISERROR(MATCH($J199,SorP!$B$1:$B$6261,0)),"",INDIRECT("'SorP'!$A$"&amp;MATCH($S199&amp;$J199,SorP!C:C,0))))</f>
        <v>BE-VAN</v>
      </c>
      <c r="U199" s="167"/>
      <c r="V199" s="168">
        <f>IF(C199="",NA(),MATCH($B199&amp;$C199,'Smelter Look-up'!$J:$J,0))</f>
        <v>189</v>
      </c>
      <c r="X199" s="169">
        <f t="shared" ca="1" si="18"/>
        <v>0</v>
      </c>
      <c r="AB199" s="312" t="str">
        <f t="shared" si="20"/>
        <v>Copper</v>
      </c>
      <c r="AC199" s="169" t="str">
        <f t="shared" si="21"/>
        <v>Copper</v>
      </c>
      <c r="AD199" s="169" t="str">
        <f t="shared" si="22"/>
        <v>Aurubis Beerse</v>
      </c>
    </row>
    <row r="200" spans="1:30" s="169" customFormat="1" ht="25.5">
      <c r="A200" s="154" t="s">
        <v>18196</v>
      </c>
      <c r="B200" s="302" t="s">
        <v>18108</v>
      </c>
      <c r="C200" s="151" t="s">
        <v>19578</v>
      </c>
      <c r="D200" s="148" t="s">
        <v>19578</v>
      </c>
      <c r="E200" s="148" t="str">
        <f ca="1">IF(ISERROR($V200),"",OFFSET('Smelter Look-up'!$D$4,$V200-4,0)&amp;"")</f>
        <v>BELGIUM</v>
      </c>
      <c r="F200" s="148" t="str">
        <f ca="1">IF(ISERROR($V200),"",OFFSET('Smelter Look-up'!$E$4,$V200-4,0))</f>
        <v>CID004078</v>
      </c>
      <c r="G200" s="148" t="str">
        <f ca="1">IF(C200=$X$4,"Enter smelter details",IF(ISERROR($V200),"",OFFSET('Smelter Look-up'!$F$4,$V200-4,0)))</f>
        <v>RMI</v>
      </c>
      <c r="H200" s="204">
        <f ca="1">IF(ISERROR($V200),"",OFFSET('Smelter Look-up'!$G$4,$V200-4,0))</f>
        <v>0</v>
      </c>
      <c r="I200" s="205" t="str">
        <f ca="1">IF(ISERROR($V200),"",OFFSET('Smelter Look-up'!$H$4,$V200-4,0))</f>
        <v>Beerse</v>
      </c>
      <c r="J200" s="205" t="str">
        <f ca="1">IF(ISERROR($V200),"",OFFSET('Smelter Look-up'!$I$4,$V200-4,0))</f>
        <v>Antwerpen</v>
      </c>
      <c r="K200" s="149"/>
      <c r="L200" s="149"/>
      <c r="M200" s="149"/>
      <c r="N200" s="149"/>
      <c r="O200" s="149"/>
      <c r="P200" s="207"/>
      <c r="Q200" s="150"/>
      <c r="R200" s="148" t="str">
        <f ca="1">IF(ISERROR($V200),"",OFFSET('Smelter Look-up'!$C$4,$V200-4,0)&amp;"")</f>
        <v>Aurubis Beerse</v>
      </c>
      <c r="S200" s="154" t="str">
        <f t="shared" ca="1" si="19"/>
        <v>BE</v>
      </c>
      <c r="T200" s="154" t="str">
        <f ca="1">IF(B200="","",IF(ISERROR(MATCH($J200,SorP!$B$1:$B$6261,0)),"",INDIRECT("'SorP'!$A$"&amp;MATCH($S200&amp;$J200,SorP!C:C,0))))</f>
        <v>BE-VAN</v>
      </c>
      <c r="U200" s="167"/>
      <c r="V200" s="168">
        <f>IF(C200="",NA(),MATCH($B200&amp;$C200,'Smelter Look-up'!$J:$J,0))</f>
        <v>189</v>
      </c>
      <c r="X200" s="169">
        <f t="shared" ca="1" si="18"/>
        <v>0</v>
      </c>
      <c r="AB200" s="312" t="str">
        <f t="shared" si="20"/>
        <v>Copper</v>
      </c>
      <c r="AC200" s="169" t="str">
        <f t="shared" si="21"/>
        <v>Copper</v>
      </c>
      <c r="AD200" s="169" t="str">
        <f t="shared" si="22"/>
        <v>Aurubis Beerse</v>
      </c>
    </row>
    <row r="201" spans="1:30" s="169" customFormat="1" ht="51">
      <c r="A201" s="154" t="s">
        <v>18118</v>
      </c>
      <c r="B201" s="302" t="s">
        <v>18108</v>
      </c>
      <c r="C201" s="151" t="s">
        <v>19579</v>
      </c>
      <c r="D201" s="148" t="s">
        <v>19579</v>
      </c>
      <c r="E201" s="148" t="str">
        <f ca="1">IF(ISERROR($V201),"",OFFSET('Smelter Look-up'!$D$4,$V201-4,0)&amp;"")</f>
        <v>BULGARIA</v>
      </c>
      <c r="F201" s="148" t="str">
        <f ca="1">IF(ISERROR($V201),"",OFFSET('Smelter Look-up'!$E$4,$V201-4,0))</f>
        <v>CID004085</v>
      </c>
      <c r="G201" s="148" t="str">
        <f ca="1">IF(C201=$X$4,"Enter smelter details",IF(ISERROR($V201),"",OFFSET('Smelter Look-up'!$F$4,$V201-4,0)))</f>
        <v>RMI</v>
      </c>
      <c r="H201" s="204">
        <f ca="1">IF(ISERROR($V201),"",OFFSET('Smelter Look-up'!$G$4,$V201-4,0))</f>
        <v>0</v>
      </c>
      <c r="I201" s="205" t="str">
        <f ca="1">IF(ISERROR($V201),"",OFFSET('Smelter Look-up'!$H$4,$V201-4,0))</f>
        <v>Pirdop</v>
      </c>
      <c r="J201" s="205" t="str">
        <f ca="1">IF(ISERROR($V201),"",OFFSET('Smelter Look-up'!$I$4,$V201-4,0))</f>
        <v>Sofia</v>
      </c>
      <c r="K201" s="149"/>
      <c r="L201" s="149"/>
      <c r="M201" s="149"/>
      <c r="N201" s="149"/>
      <c r="O201" s="149"/>
      <c r="P201" s="207"/>
      <c r="Q201" s="150"/>
      <c r="R201" s="148" t="str">
        <f ca="1">IF(ISERROR($V201),"",OFFSET('Smelter Look-up'!$C$4,$V201-4,0)&amp;"")</f>
        <v>Aurubis Pirdop Bulgaria AD</v>
      </c>
      <c r="S201" s="154" t="str">
        <f t="shared" ca="1" si="19"/>
        <v>BG</v>
      </c>
      <c r="T201" s="154" t="str">
        <f ca="1">IF(B201="","",IF(ISERROR(MATCH($J201,SorP!$B$1:$B$6261,0)),"",INDIRECT("'SorP'!$A$"&amp;MATCH($S201&amp;$J201,SorP!C:C,0))))</f>
        <v>BG-23</v>
      </c>
      <c r="U201" s="167"/>
      <c r="V201" s="168">
        <f>IF(C201="",NA(),MATCH($B201&amp;$C201,'Smelter Look-up'!$J:$J,0))</f>
        <v>197</v>
      </c>
      <c r="X201" s="169">
        <f t="shared" ca="1" si="18"/>
        <v>0</v>
      </c>
      <c r="AB201" s="312" t="str">
        <f t="shared" si="20"/>
        <v>Copper</v>
      </c>
      <c r="AC201" s="169" t="str">
        <f t="shared" si="21"/>
        <v>Copper</v>
      </c>
      <c r="AD201" s="169" t="str">
        <f t="shared" si="22"/>
        <v>Aurubis Pirdop Bulgaria AD</v>
      </c>
    </row>
    <row r="202" spans="1:30" s="169" customFormat="1" ht="51">
      <c r="A202" s="154" t="s">
        <v>18121</v>
      </c>
      <c r="B202" s="302" t="s">
        <v>18108</v>
      </c>
      <c r="C202" s="151" t="s">
        <v>19574</v>
      </c>
      <c r="D202" s="148" t="s">
        <v>19574</v>
      </c>
      <c r="E202" s="148" t="str">
        <f ca="1">IF(ISERROR($V202),"",OFFSET('Smelter Look-up'!$D$4,$V202-4,0)&amp;"")</f>
        <v>GERMANY</v>
      </c>
      <c r="F202" s="148" t="str">
        <f ca="1">IF(ISERROR($V202),"",OFFSET('Smelter Look-up'!$E$4,$V202-4,0))</f>
        <v>CID004220</v>
      </c>
      <c r="G202" s="148" t="str">
        <f ca="1">IF(C202=$X$4,"Enter smelter details",IF(ISERROR($V202),"",OFFSET('Smelter Look-up'!$F$4,$V202-4,0)))</f>
        <v>RMI</v>
      </c>
      <c r="H202" s="204">
        <f ca="1">IF(ISERROR($V202),"",OFFSET('Smelter Look-up'!$G$4,$V202-4,0))</f>
        <v>0</v>
      </c>
      <c r="I202" s="205" t="str">
        <f ca="1">IF(ISERROR($V202),"",OFFSET('Smelter Look-up'!$H$4,$V202-4,0))</f>
        <v>Hamburg</v>
      </c>
      <c r="J202" s="205" t="str">
        <f ca="1">IF(ISERROR($V202),"",OFFSET('Smelter Look-up'!$I$4,$V202-4,0))</f>
        <v>Hamburg</v>
      </c>
      <c r="K202" s="149"/>
      <c r="L202" s="149"/>
      <c r="M202" s="149"/>
      <c r="N202" s="149"/>
      <c r="O202" s="149"/>
      <c r="P202" s="207"/>
      <c r="Q202" s="150"/>
      <c r="R202" s="148" t="str">
        <f ca="1">IF(ISERROR($V202),"",OFFSET('Smelter Look-up'!$C$4,$V202-4,0)&amp;"")</f>
        <v>Aurubis AG, Hamburg</v>
      </c>
      <c r="S202" s="154" t="str">
        <f t="shared" ca="1" si="19"/>
        <v>DE</v>
      </c>
      <c r="T202" s="154" t="str">
        <f ca="1">IF(B202="","",IF(ISERROR(MATCH($J202,SorP!$B$1:$B$6261,0)),"",INDIRECT("'SorP'!$A$"&amp;MATCH($S202&amp;$J202,SorP!C:C,0))))</f>
        <v>DE-HH</v>
      </c>
      <c r="U202" s="167"/>
      <c r="V202" s="168">
        <f>IF(C202="",NA(),MATCH($B202&amp;$C202,'Smelter Look-up'!$J:$J,0))</f>
        <v>187</v>
      </c>
      <c r="X202" s="169">
        <f t="shared" ca="1" si="18"/>
        <v>0</v>
      </c>
      <c r="AB202" s="312" t="str">
        <f t="shared" si="20"/>
        <v>Copper</v>
      </c>
      <c r="AC202" s="169" t="str">
        <f t="shared" si="21"/>
        <v>Copper</v>
      </c>
      <c r="AD202" s="169" t="str">
        <f t="shared" si="22"/>
        <v>Aurubis AG, Hamburg</v>
      </c>
    </row>
    <row r="203" spans="1:30" s="169" customFormat="1" ht="51">
      <c r="A203" s="154" t="s">
        <v>18121</v>
      </c>
      <c r="B203" s="302" t="s">
        <v>18108</v>
      </c>
      <c r="C203" s="151" t="s">
        <v>19574</v>
      </c>
      <c r="D203" s="148" t="s">
        <v>19574</v>
      </c>
      <c r="E203" s="148" t="str">
        <f ca="1">IF(ISERROR($V203),"",OFFSET('Smelter Look-up'!$D$4,$V203-4,0)&amp;"")</f>
        <v>GERMANY</v>
      </c>
      <c r="F203" s="148" t="str">
        <f ca="1">IF(ISERROR($V203),"",OFFSET('Smelter Look-up'!$E$4,$V203-4,0))</f>
        <v>CID004220</v>
      </c>
      <c r="G203" s="148" t="str">
        <f ca="1">IF(C203=$X$4,"Enter smelter details",IF(ISERROR($V203),"",OFFSET('Smelter Look-up'!$F$4,$V203-4,0)))</f>
        <v>RMI</v>
      </c>
      <c r="H203" s="204">
        <f ca="1">IF(ISERROR($V203),"",OFFSET('Smelter Look-up'!$G$4,$V203-4,0))</f>
        <v>0</v>
      </c>
      <c r="I203" s="205" t="str">
        <f ca="1">IF(ISERROR($V203),"",OFFSET('Smelter Look-up'!$H$4,$V203-4,0))</f>
        <v>Hamburg</v>
      </c>
      <c r="J203" s="205" t="str">
        <f ca="1">IF(ISERROR($V203),"",OFFSET('Smelter Look-up'!$I$4,$V203-4,0))</f>
        <v>Hamburg</v>
      </c>
      <c r="K203" s="149"/>
      <c r="L203" s="149"/>
      <c r="M203" s="149"/>
      <c r="N203" s="149"/>
      <c r="O203" s="149"/>
      <c r="P203" s="207"/>
      <c r="Q203" s="150"/>
      <c r="R203" s="148" t="str">
        <f ca="1">IF(ISERROR($V203),"",OFFSET('Smelter Look-up'!$C$4,$V203-4,0)&amp;"")</f>
        <v>Aurubis AG, Hamburg</v>
      </c>
      <c r="S203" s="154" t="str">
        <f t="shared" ca="1" si="19"/>
        <v>DE</v>
      </c>
      <c r="T203" s="154" t="str">
        <f ca="1">IF(B203="","",IF(ISERROR(MATCH($J203,SorP!$B$1:$B$6261,0)),"",INDIRECT("'SorP'!$A$"&amp;MATCH($S203&amp;$J203,SorP!C:C,0))))</f>
        <v>DE-HH</v>
      </c>
      <c r="U203" s="167"/>
      <c r="V203" s="168">
        <f>IF(C203="",NA(),MATCH($B203&amp;$C203,'Smelter Look-up'!$J:$J,0))</f>
        <v>187</v>
      </c>
      <c r="X203" s="169">
        <f t="shared" ca="1" si="18"/>
        <v>0</v>
      </c>
      <c r="AB203" s="312" t="str">
        <f t="shared" si="20"/>
        <v>Copper</v>
      </c>
      <c r="AC203" s="169" t="str">
        <f t="shared" si="21"/>
        <v>Copper</v>
      </c>
      <c r="AD203" s="169" t="str">
        <f t="shared" si="22"/>
        <v>Aurubis AG, Hamburg</v>
      </c>
    </row>
    <row r="204" spans="1:30" s="169" customFormat="1" ht="38.25">
      <c r="A204" s="154" t="s">
        <v>19576</v>
      </c>
      <c r="B204" s="302" t="s">
        <v>18108</v>
      </c>
      <c r="C204" s="151" t="s">
        <v>19575</v>
      </c>
      <c r="D204" s="148" t="s">
        <v>19575</v>
      </c>
      <c r="E204" s="148" t="str">
        <f ca="1">IF(ISERROR($V204),"",OFFSET('Smelter Look-up'!$D$4,$V204-4,0)&amp;"")</f>
        <v>GERMANY</v>
      </c>
      <c r="F204" s="148" t="str">
        <f ca="1">IF(ISERROR($V204),"",OFFSET('Smelter Look-up'!$E$4,$V204-4,0))</f>
        <v>CID004468</v>
      </c>
      <c r="G204" s="148" t="str">
        <f ca="1">IF(C204=$X$4,"Enter smelter details",IF(ISERROR($V204),"",OFFSET('Smelter Look-up'!$F$4,$V204-4,0)))</f>
        <v>RMI</v>
      </c>
      <c r="H204" s="204">
        <f ca="1">IF(ISERROR($V204),"",OFFSET('Smelter Look-up'!$G$4,$V204-4,0))</f>
        <v>0</v>
      </c>
      <c r="I204" s="205" t="str">
        <f ca="1">IF(ISERROR($V204),"",OFFSET('Smelter Look-up'!$H$4,$V204-4,0))</f>
        <v>Luenen</v>
      </c>
      <c r="J204" s="205" t="str">
        <f ca="1">IF(ISERROR($V204),"",OFFSET('Smelter Look-up'!$I$4,$V204-4,0))</f>
        <v>Nordrhein-Westfalen</v>
      </c>
      <c r="K204" s="149"/>
      <c r="L204" s="149"/>
      <c r="M204" s="149"/>
      <c r="N204" s="149"/>
      <c r="O204" s="149"/>
      <c r="P204" s="207"/>
      <c r="Q204" s="150"/>
      <c r="R204" s="148" t="str">
        <f ca="1">IF(ISERROR($V204),"",OFFSET('Smelter Look-up'!$C$4,$V204-4,0)&amp;"")</f>
        <v>Aurubis AG, Luenen</v>
      </c>
      <c r="S204" s="154" t="str">
        <f t="shared" ca="1" si="19"/>
        <v>DE</v>
      </c>
      <c r="T204" s="154" t="str">
        <f ca="1">IF(B204="","",IF(ISERROR(MATCH($J204,SorP!$B$1:$B$6261,0)),"",INDIRECT("'SorP'!$A$"&amp;MATCH($S204&amp;$J204,SorP!C:C,0))))</f>
        <v>DE-NW</v>
      </c>
      <c r="U204" s="167"/>
      <c r="V204" s="168">
        <f>IF(C204="",NA(),MATCH($B204&amp;$C204,'Smelter Look-up'!$J:$J,0))</f>
        <v>188</v>
      </c>
      <c r="X204" s="169">
        <f t="shared" ca="1" si="18"/>
        <v>0</v>
      </c>
      <c r="AB204" s="312" t="str">
        <f t="shared" si="20"/>
        <v>Copper</v>
      </c>
      <c r="AC204" s="169" t="str">
        <f t="shared" si="21"/>
        <v>Copper</v>
      </c>
      <c r="AD204" s="169" t="str">
        <f t="shared" si="22"/>
        <v>Aurubis AG, Luenen</v>
      </c>
    </row>
    <row r="205" spans="1:30" s="169" customFormat="1" ht="38.25">
      <c r="A205" s="154" t="s">
        <v>18123</v>
      </c>
      <c r="B205" s="302" t="s">
        <v>18108</v>
      </c>
      <c r="C205" s="151" t="s">
        <v>19428</v>
      </c>
      <c r="D205" s="148" t="s">
        <v>19428</v>
      </c>
      <c r="E205" s="148" t="str">
        <f ca="1">IF(ISERROR($V205),"",OFFSET('Smelter Look-up'!$D$4,$V205-4,0)&amp;"")</f>
        <v>BELGIUM</v>
      </c>
      <c r="F205" s="148" t="str">
        <f ca="1">IF(ISERROR($V205),"",OFFSET('Smelter Look-up'!$E$4,$V205-4,0))</f>
        <v>CID004080</v>
      </c>
      <c r="G205" s="148" t="str">
        <f ca="1">IF(C205=$X$4,"Enter smelter details",IF(ISERROR($V205),"",OFFSET('Smelter Look-up'!$F$4,$V205-4,0)))</f>
        <v>RMI</v>
      </c>
      <c r="H205" s="204">
        <f ca="1">IF(ISERROR($V205),"",OFFSET('Smelter Look-up'!$G$4,$V205-4,0))</f>
        <v>0</v>
      </c>
      <c r="I205" s="205" t="str">
        <f ca="1">IF(ISERROR($V205),"",OFFSET('Smelter Look-up'!$H$4,$V205-4,0))</f>
        <v>Olen</v>
      </c>
      <c r="J205" s="205" t="str">
        <f ca="1">IF(ISERROR($V205),"",OFFSET('Smelter Look-up'!$I$4,$V205-4,0))</f>
        <v>Antwerpen</v>
      </c>
      <c r="K205" s="149"/>
      <c r="L205" s="149"/>
      <c r="M205" s="149"/>
      <c r="N205" s="149"/>
      <c r="O205" s="149"/>
      <c r="P205" s="207"/>
      <c r="Q205" s="150"/>
      <c r="R205" s="148" t="str">
        <f ca="1">IF(ISERROR($V205),"",OFFSET('Smelter Look-up'!$C$4,$V205-4,0)&amp;"")</f>
        <v>Aurubis Olen NV</v>
      </c>
      <c r="S205" s="154" t="str">
        <f t="shared" ca="1" si="19"/>
        <v>BE</v>
      </c>
      <c r="T205" s="154" t="str">
        <f ca="1">IF(B205="","",IF(ISERROR(MATCH($J205,SorP!$B$1:$B$6261,0)),"",INDIRECT("'SorP'!$A$"&amp;MATCH($S205&amp;$J205,SorP!C:C,0))))</f>
        <v>BE-VAN</v>
      </c>
      <c r="U205" s="167"/>
      <c r="V205" s="168">
        <f>IF(C205="",NA(),MATCH($B205&amp;$C205,'Smelter Look-up'!$J:$J,0))</f>
        <v>195</v>
      </c>
      <c r="X205" s="169">
        <f t="shared" ca="1" si="18"/>
        <v>0</v>
      </c>
      <c r="AB205" s="312" t="str">
        <f t="shared" si="20"/>
        <v>Copper</v>
      </c>
      <c r="AC205" s="169" t="str">
        <f t="shared" si="21"/>
        <v>Copper</v>
      </c>
      <c r="AD205" s="169" t="str">
        <f t="shared" si="22"/>
        <v>Aurubis Olen NV</v>
      </c>
    </row>
    <row r="206" spans="1:30" s="169" customFormat="1" ht="51">
      <c r="A206" s="154" t="s">
        <v>18118</v>
      </c>
      <c r="B206" s="302" t="s">
        <v>18108</v>
      </c>
      <c r="C206" s="151" t="s">
        <v>19579</v>
      </c>
      <c r="D206" s="148" t="s">
        <v>19579</v>
      </c>
      <c r="E206" s="148" t="str">
        <f ca="1">IF(ISERROR($V206),"",OFFSET('Smelter Look-up'!$D$4,$V206-4,0)&amp;"")</f>
        <v>BULGARIA</v>
      </c>
      <c r="F206" s="148" t="str">
        <f ca="1">IF(ISERROR($V206),"",OFFSET('Smelter Look-up'!$E$4,$V206-4,0))</f>
        <v>CID004085</v>
      </c>
      <c r="G206" s="148" t="str">
        <f ca="1">IF(C206=$X$4,"Enter smelter details",IF(ISERROR($V206),"",OFFSET('Smelter Look-up'!$F$4,$V206-4,0)))</f>
        <v>RMI</v>
      </c>
      <c r="H206" s="204">
        <f ca="1">IF(ISERROR($V206),"",OFFSET('Smelter Look-up'!$G$4,$V206-4,0))</f>
        <v>0</v>
      </c>
      <c r="I206" s="205" t="str">
        <f ca="1">IF(ISERROR($V206),"",OFFSET('Smelter Look-up'!$H$4,$V206-4,0))</f>
        <v>Pirdop</v>
      </c>
      <c r="J206" s="205" t="str">
        <f ca="1">IF(ISERROR($V206),"",OFFSET('Smelter Look-up'!$I$4,$V206-4,0))</f>
        <v>Sofia</v>
      </c>
      <c r="K206" s="149"/>
      <c r="L206" s="149"/>
      <c r="M206" s="149"/>
      <c r="N206" s="149"/>
      <c r="O206" s="149"/>
      <c r="P206" s="207"/>
      <c r="Q206" s="150"/>
      <c r="R206" s="148" t="str">
        <f ca="1">IF(ISERROR($V206),"",OFFSET('Smelter Look-up'!$C$4,$V206-4,0)&amp;"")</f>
        <v>Aurubis Pirdop Bulgaria AD</v>
      </c>
      <c r="S206" s="154" t="str">
        <f t="shared" ca="1" si="19"/>
        <v>BG</v>
      </c>
      <c r="T206" s="154" t="str">
        <f ca="1">IF(B206="","",IF(ISERROR(MATCH($J206,SorP!$B$1:$B$6261,0)),"",INDIRECT("'SorP'!$A$"&amp;MATCH($S206&amp;$J206,SorP!C:C,0))))</f>
        <v>BG-23</v>
      </c>
      <c r="U206" s="167"/>
      <c r="V206" s="168">
        <f>IF(C206="",NA(),MATCH($B206&amp;$C206,'Smelter Look-up'!$J:$J,0))</f>
        <v>197</v>
      </c>
      <c r="X206" s="169">
        <f t="shared" ca="1" si="18"/>
        <v>0</v>
      </c>
      <c r="AB206" s="312" t="str">
        <f t="shared" si="20"/>
        <v>Copper</v>
      </c>
      <c r="AC206" s="169" t="str">
        <f t="shared" si="21"/>
        <v>Copper</v>
      </c>
      <c r="AD206" s="169" t="str">
        <f t="shared" si="22"/>
        <v>Aurubis Pirdop Bulgaria AD</v>
      </c>
    </row>
    <row r="207" spans="1:30" s="169" customFormat="1" ht="51">
      <c r="A207" s="154" t="s">
        <v>18118</v>
      </c>
      <c r="B207" s="302" t="s">
        <v>18108</v>
      </c>
      <c r="C207" s="151" t="s">
        <v>19579</v>
      </c>
      <c r="D207" s="148" t="s">
        <v>19579</v>
      </c>
      <c r="E207" s="148" t="str">
        <f ca="1">IF(ISERROR($V207),"",OFFSET('Smelter Look-up'!$D$4,$V207-4,0)&amp;"")</f>
        <v>BULGARIA</v>
      </c>
      <c r="F207" s="148" t="str">
        <f ca="1">IF(ISERROR($V207),"",OFFSET('Smelter Look-up'!$E$4,$V207-4,0))</f>
        <v>CID004085</v>
      </c>
      <c r="G207" s="148" t="str">
        <f ca="1">IF(C207=$X$4,"Enter smelter details",IF(ISERROR($V207),"",OFFSET('Smelter Look-up'!$F$4,$V207-4,0)))</f>
        <v>RMI</v>
      </c>
      <c r="H207" s="204">
        <f ca="1">IF(ISERROR($V207),"",OFFSET('Smelter Look-up'!$G$4,$V207-4,0))</f>
        <v>0</v>
      </c>
      <c r="I207" s="205" t="str">
        <f ca="1">IF(ISERROR($V207),"",OFFSET('Smelter Look-up'!$H$4,$V207-4,0))</f>
        <v>Pirdop</v>
      </c>
      <c r="J207" s="205" t="str">
        <f ca="1">IF(ISERROR($V207),"",OFFSET('Smelter Look-up'!$I$4,$V207-4,0))</f>
        <v>Sofia</v>
      </c>
      <c r="K207" s="149"/>
      <c r="L207" s="149"/>
      <c r="M207" s="149"/>
      <c r="N207" s="149"/>
      <c r="O207" s="149"/>
      <c r="P207" s="207"/>
      <c r="Q207" s="150"/>
      <c r="R207" s="148" t="str">
        <f ca="1">IF(ISERROR($V207),"",OFFSET('Smelter Look-up'!$C$4,$V207-4,0)&amp;"")</f>
        <v>Aurubis Pirdop Bulgaria AD</v>
      </c>
      <c r="S207" s="154" t="str">
        <f t="shared" ca="1" si="19"/>
        <v>BG</v>
      </c>
      <c r="T207" s="154" t="str">
        <f ca="1">IF(B207="","",IF(ISERROR(MATCH($J207,SorP!$B$1:$B$6261,0)),"",INDIRECT("'SorP'!$A$"&amp;MATCH($S207&amp;$J207,SorP!C:C,0))))</f>
        <v>BG-23</v>
      </c>
      <c r="U207" s="167"/>
      <c r="V207" s="168">
        <f>IF(C207="",NA(),MATCH($B207&amp;$C207,'Smelter Look-up'!$J:$J,0))</f>
        <v>197</v>
      </c>
      <c r="X207" s="169">
        <f t="shared" ca="1" si="18"/>
        <v>0</v>
      </c>
      <c r="AB207" s="312" t="str">
        <f t="shared" si="20"/>
        <v>Copper</v>
      </c>
      <c r="AC207" s="169" t="str">
        <f t="shared" si="21"/>
        <v>Copper</v>
      </c>
      <c r="AD207" s="169" t="str">
        <f t="shared" si="22"/>
        <v>Aurubis Pirdop Bulgaria AD</v>
      </c>
    </row>
    <row r="208" spans="1:30" s="169" customFormat="1" ht="76.5">
      <c r="A208" s="154" t="s">
        <v>20383</v>
      </c>
      <c r="B208" s="302" t="s">
        <v>18108</v>
      </c>
      <c r="C208" s="151" t="s">
        <v>19581</v>
      </c>
      <c r="D208" s="148" t="s">
        <v>19581</v>
      </c>
      <c r="E208" s="148" t="str">
        <f ca="1">IF(ISERROR($V208),"",OFFSET('Smelter Look-up'!$D$4,$V208-4,0)&amp;"")</f>
        <v>UNITED STATES OF AMERICA</v>
      </c>
      <c r="F208" s="148" t="str">
        <f ca="1">IF(ISERROR($V208),"",OFFSET('Smelter Look-up'!$E$4,$V208-4,0))</f>
        <v>CID005470</v>
      </c>
      <c r="G208" s="148" t="str">
        <f ca="1">IF(C208=$X$4,"Enter smelter details",IF(ISERROR($V208),"",OFFSET('Smelter Look-up'!$F$4,$V208-4,0)))</f>
        <v>RMI</v>
      </c>
      <c r="H208" s="204">
        <f ca="1">IF(ISERROR($V208),"",OFFSET('Smelter Look-up'!$G$4,$V208-4,0))</f>
        <v>0</v>
      </c>
      <c r="I208" s="205" t="str">
        <f ca="1">IF(ISERROR($V208),"",OFFSET('Smelter Look-up'!$H$4,$V208-4,0))</f>
        <v>Bagdad</v>
      </c>
      <c r="J208" s="205" t="str">
        <f ca="1">IF(ISERROR($V208),"",OFFSET('Smelter Look-up'!$I$4,$V208-4,0))</f>
        <v>Arizona</v>
      </c>
      <c r="K208" s="149"/>
      <c r="L208" s="149"/>
      <c r="M208" s="149"/>
      <c r="N208" s="149"/>
      <c r="O208" s="149"/>
      <c r="P208" s="207"/>
      <c r="Q208" s="150"/>
      <c r="R208" s="148" t="str">
        <f ca="1">IF(ISERROR($V208),"",OFFSET('Smelter Look-up'!$C$4,$V208-4,0)&amp;"")</f>
        <v>Freeport-McMoRan Inc. (Bagdad)</v>
      </c>
      <c r="S208" s="154" t="str">
        <f t="shared" ca="1" si="19"/>
        <v>US</v>
      </c>
      <c r="T208" s="154" t="str">
        <f ca="1">IF(B208="","",IF(ISERROR(MATCH($J208,SorP!$B$1:$B$6261,0)),"",INDIRECT("'SorP'!$A$"&amp;MATCH($S208&amp;$J208,SorP!C:C,0))))</f>
        <v>US-AZ</v>
      </c>
      <c r="U208" s="167"/>
      <c r="V208" s="168">
        <f>IF(C208="",NA(),MATCH($B208&amp;$C208,'Smelter Look-up'!$J:$J,0))</f>
        <v>244</v>
      </c>
      <c r="X208" s="169">
        <f t="shared" ca="1" si="18"/>
        <v>0</v>
      </c>
      <c r="AB208" s="312" t="str">
        <f t="shared" si="20"/>
        <v>Copper</v>
      </c>
      <c r="AC208" s="169" t="str">
        <f t="shared" si="21"/>
        <v>Copper</v>
      </c>
      <c r="AD208" s="169" t="str">
        <f t="shared" si="22"/>
        <v>Freeport-McMoRan Inc. (Bagdad)</v>
      </c>
    </row>
    <row r="209" spans="1:30" s="169" customFormat="1" ht="76.5">
      <c r="A209" s="154" t="s">
        <v>19582</v>
      </c>
      <c r="B209" s="302" t="s">
        <v>18108</v>
      </c>
      <c r="C209" s="151" t="s">
        <v>19581</v>
      </c>
      <c r="D209" s="148" t="s">
        <v>19581</v>
      </c>
      <c r="E209" s="148" t="str">
        <f ca="1">IF(ISERROR($V209),"",OFFSET('Smelter Look-up'!$D$4,$V209-4,0)&amp;"")</f>
        <v>UNITED STATES OF AMERICA</v>
      </c>
      <c r="F209" s="148" t="str">
        <f ca="1">IF(ISERROR($V209),"",OFFSET('Smelter Look-up'!$E$4,$V209-4,0))</f>
        <v>CID005470</v>
      </c>
      <c r="G209" s="148" t="str">
        <f ca="1">IF(C209=$X$4,"Enter smelter details",IF(ISERROR($V209),"",OFFSET('Smelter Look-up'!$F$4,$V209-4,0)))</f>
        <v>RMI</v>
      </c>
      <c r="H209" s="204">
        <f ca="1">IF(ISERROR($V209),"",OFFSET('Smelter Look-up'!$G$4,$V209-4,0))</f>
        <v>0</v>
      </c>
      <c r="I209" s="205" t="str">
        <f ca="1">IF(ISERROR($V209),"",OFFSET('Smelter Look-up'!$H$4,$V209-4,0))</f>
        <v>Bagdad</v>
      </c>
      <c r="J209" s="205" t="str">
        <f ca="1">IF(ISERROR($V209),"",OFFSET('Smelter Look-up'!$I$4,$V209-4,0))</f>
        <v>Arizona</v>
      </c>
      <c r="K209" s="149"/>
      <c r="L209" s="149"/>
      <c r="M209" s="149"/>
      <c r="N209" s="149"/>
      <c r="O209" s="149"/>
      <c r="P209" s="207"/>
      <c r="Q209" s="150"/>
      <c r="R209" s="148" t="str">
        <f ca="1">IF(ISERROR($V209),"",OFFSET('Smelter Look-up'!$C$4,$V209-4,0)&amp;"")</f>
        <v>Freeport-McMoRan Inc. (Bagdad)</v>
      </c>
      <c r="S209" s="154" t="str">
        <f t="shared" ca="1" si="19"/>
        <v>US</v>
      </c>
      <c r="T209" s="154" t="str">
        <f ca="1">IF(B209="","",IF(ISERROR(MATCH($J209,SorP!$B$1:$B$6261,0)),"",INDIRECT("'SorP'!$A$"&amp;MATCH($S209&amp;$J209,SorP!C:C,0))))</f>
        <v>US-AZ</v>
      </c>
      <c r="U209" s="167"/>
      <c r="V209" s="168">
        <f>IF(C209="",NA(),MATCH($B209&amp;$C209,'Smelter Look-up'!$J:$J,0))</f>
        <v>244</v>
      </c>
      <c r="X209" s="169">
        <f t="shared" ca="1" si="18"/>
        <v>0</v>
      </c>
      <c r="AB209" s="312" t="str">
        <f t="shared" si="20"/>
        <v>Copper</v>
      </c>
      <c r="AC209" s="169" t="str">
        <f t="shared" si="21"/>
        <v>Copper</v>
      </c>
      <c r="AD209" s="169" t="str">
        <f t="shared" si="22"/>
        <v>Freeport-McMoRan Inc. (Bagdad)</v>
      </c>
    </row>
    <row r="210" spans="1:30" s="169" customFormat="1" ht="89.25">
      <c r="A210" s="154" t="s">
        <v>18128</v>
      </c>
      <c r="B210" s="302" t="s">
        <v>18108</v>
      </c>
      <c r="C210" s="151" t="s">
        <v>18127</v>
      </c>
      <c r="D210" s="148" t="s">
        <v>18127</v>
      </c>
      <c r="E210" s="148" t="str">
        <f ca="1">IF(ISERROR($V210),"",OFFSET('Smelter Look-up'!$D$4,$V210-4,0)&amp;"")</f>
        <v>INDIA</v>
      </c>
      <c r="F210" s="148" t="str">
        <f ca="1">IF(ISERROR($V210),"",OFFSET('Smelter Look-up'!$E$4,$V210-4,0))</f>
        <v>CID004224</v>
      </c>
      <c r="G210" s="148" t="str">
        <f ca="1">IF(C210=$X$4,"Enter smelter details",IF(ISERROR($V210),"",OFFSET('Smelter Look-up'!$F$4,$V210-4,0)))</f>
        <v>RMI</v>
      </c>
      <c r="H210" s="204">
        <f ca="1">IF(ISERROR($V210),"",OFFSET('Smelter Look-up'!$G$4,$V210-4,0))</f>
        <v>0</v>
      </c>
      <c r="I210" s="205" t="str">
        <f ca="1">IF(ISERROR($V210),"",OFFSET('Smelter Look-up'!$H$4,$V210-4,0))</f>
        <v>Lakhigam, Bharuch District</v>
      </c>
      <c r="J210" s="205" t="str">
        <f ca="1">IF(ISERROR($V210),"",OFFSET('Smelter Look-up'!$I$4,$V210-4,0))</f>
        <v>Gujarāt</v>
      </c>
      <c r="K210" s="149"/>
      <c r="L210" s="149"/>
      <c r="M210" s="149"/>
      <c r="N210" s="149"/>
      <c r="O210" s="149"/>
      <c r="P210" s="207"/>
      <c r="Q210" s="150"/>
      <c r="R210" s="148" t="str">
        <f ca="1">IF(ISERROR($V210),"",OFFSET('Smelter Look-up'!$C$4,$V210-4,0)&amp;"")</f>
        <v>Hindalco Industries Ltd - Unit Birla Copper</v>
      </c>
      <c r="S210" s="154" t="str">
        <f t="shared" ca="1" si="19"/>
        <v>IN</v>
      </c>
      <c r="T210" s="154" t="str">
        <f ca="1">IF(B210="","",IF(ISERROR(MATCH($J210,SorP!$B$1:$B$6261,0)),"",INDIRECT("'SorP'!$A$"&amp;MATCH($S210&amp;$J210,SorP!C:C,0))))</f>
        <v>IN-GJ</v>
      </c>
      <c r="U210" s="167"/>
      <c r="V210" s="168">
        <f>IF(C210="",NA(),MATCH($B210&amp;$C210,'Smelter Look-up'!$J:$J,0))</f>
        <v>259</v>
      </c>
      <c r="X210" s="169">
        <f t="shared" ca="1" si="18"/>
        <v>0</v>
      </c>
      <c r="AB210" s="312" t="str">
        <f t="shared" si="20"/>
        <v>Copper</v>
      </c>
      <c r="AC210" s="169" t="str">
        <f t="shared" si="21"/>
        <v>Copper</v>
      </c>
      <c r="AD210" s="169" t="str">
        <f t="shared" si="22"/>
        <v>Hindalco Industries Ltd - Unit Birla Copper</v>
      </c>
    </row>
    <row r="211" spans="1:30" s="169" customFormat="1" ht="38.25">
      <c r="A211" s="154" t="s">
        <v>18130</v>
      </c>
      <c r="B211" s="302" t="s">
        <v>18108</v>
      </c>
      <c r="C211" s="151" t="s">
        <v>18129</v>
      </c>
      <c r="D211" s="148" t="s">
        <v>18129</v>
      </c>
      <c r="E211" s="148" t="str">
        <f ca="1">IF(ISERROR($V211),"",OFFSET('Smelter Look-up'!$D$4,$V211-4,0)&amp;"")</f>
        <v>FINLAND</v>
      </c>
      <c r="F211" s="148" t="str">
        <f ca="1">IF(ISERROR($V211),"",OFFSET('Smelter Look-up'!$E$4,$V211-4,0))</f>
        <v>CID004442</v>
      </c>
      <c r="G211" s="148" t="str">
        <f ca="1">IF(C211=$X$4,"Enter smelter details",IF(ISERROR($V211),"",OFFSET('Smelter Look-up'!$F$4,$V211-4,0)))</f>
        <v>RMI</v>
      </c>
      <c r="H211" s="204">
        <f ca="1">IF(ISERROR($V211),"",OFFSET('Smelter Look-up'!$G$4,$V211-4,0))</f>
        <v>0</v>
      </c>
      <c r="I211" s="205" t="str">
        <f ca="1">IF(ISERROR($V211),"",OFFSET('Smelter Look-up'!$H$4,$V211-4,0))</f>
        <v>Harjavalta</v>
      </c>
      <c r="J211" s="205" t="str">
        <f ca="1">IF(ISERROR($V211),"",OFFSET('Smelter Look-up'!$I$4,$V211-4,0))</f>
        <v>Satakunta</v>
      </c>
      <c r="K211" s="149"/>
      <c r="L211" s="149"/>
      <c r="M211" s="149"/>
      <c r="N211" s="149"/>
      <c r="O211" s="149"/>
      <c r="P211" s="207"/>
      <c r="Q211" s="150"/>
      <c r="R211" s="148" t="str">
        <f ca="1">IF(ISERROR($V211),"",OFFSET('Smelter Look-up'!$C$4,$V211-4,0)&amp;"")</f>
        <v>Boliden Harjavalta Oy</v>
      </c>
      <c r="S211" s="154" t="str">
        <f t="shared" ca="1" si="19"/>
        <v>FI</v>
      </c>
      <c r="T211" s="154" t="str">
        <f ca="1">IF(B211="","",IF(ISERROR(MATCH($J211,SorP!$B$1:$B$6261,0)),"",INDIRECT("'SorP'!$A$"&amp;MATCH($S211&amp;$J211,SorP!C:C,0))))</f>
        <v>FI-17</v>
      </c>
      <c r="U211" s="167"/>
      <c r="V211" s="168">
        <f>IF(C211="",NA(),MATCH($B211&amp;$C211,'Smelter Look-up'!$J:$J,0))</f>
        <v>200</v>
      </c>
      <c r="X211" s="169">
        <f t="shared" ca="1" si="18"/>
        <v>0</v>
      </c>
      <c r="AB211" s="312" t="str">
        <f t="shared" si="20"/>
        <v>Copper</v>
      </c>
      <c r="AC211" s="169" t="str">
        <f t="shared" si="21"/>
        <v>Copper</v>
      </c>
      <c r="AD211" s="169" t="str">
        <f t="shared" si="22"/>
        <v>Boliden Harjavalta Oy</v>
      </c>
    </row>
    <row r="212" spans="1:30" s="169" customFormat="1" ht="38.25">
      <c r="A212" s="154" t="s">
        <v>18175</v>
      </c>
      <c r="B212" s="302" t="s">
        <v>18108</v>
      </c>
      <c r="C212" s="151" t="s">
        <v>19429</v>
      </c>
      <c r="D212" s="148" t="s">
        <v>19429</v>
      </c>
      <c r="E212" s="148" t="str">
        <f ca="1">IF(ISERROR($V212),"",OFFSET('Smelter Look-up'!$D$4,$V212-4,0)&amp;"")</f>
        <v>FINLAND</v>
      </c>
      <c r="F212" s="148" t="str">
        <f ca="1">IF(ISERROR($V212),"",OFFSET('Smelter Look-up'!$E$4,$V212-4,0))</f>
        <v>CID004218</v>
      </c>
      <c r="G212" s="148" t="str">
        <f ca="1">IF(C212=$X$4,"Enter smelter details",IF(ISERROR($V212),"",OFFSET('Smelter Look-up'!$F$4,$V212-4,0)))</f>
        <v>RMI</v>
      </c>
      <c r="H212" s="204">
        <f ca="1">IF(ISERROR($V212),"",OFFSET('Smelter Look-up'!$G$4,$V212-4,0))</f>
        <v>0</v>
      </c>
      <c r="I212" s="205" t="str">
        <f ca="1">IF(ISERROR($V212),"",OFFSET('Smelter Look-up'!$H$4,$V212-4,0))</f>
        <v>Kokkola</v>
      </c>
      <c r="J212" s="205" t="str">
        <f ca="1">IF(ISERROR($V212),"",OFFSET('Smelter Look-up'!$I$4,$V212-4,0))</f>
        <v>Keski-Pohjanmaa</v>
      </c>
      <c r="K212" s="149"/>
      <c r="L212" s="149"/>
      <c r="M212" s="149"/>
      <c r="N212" s="149"/>
      <c r="O212" s="149"/>
      <c r="P212" s="207"/>
      <c r="Q212" s="150"/>
      <c r="R212" s="148" t="str">
        <f ca="1">IF(ISERROR($V212),"",OFFSET('Smelter Look-up'!$C$4,$V212-4,0)&amp;"")</f>
        <v>Boliden Kokkola Oy</v>
      </c>
      <c r="S212" s="154" t="str">
        <f t="shared" ca="1" si="19"/>
        <v>FI</v>
      </c>
      <c r="T212" s="154" t="str">
        <f ca="1">IF(B212="","",IF(ISERROR(MATCH($J212,SorP!$B$1:$B$6261,0)),"",INDIRECT("'SorP'!$A$"&amp;MATCH($S212&amp;$J212,SorP!C:C,0))))</f>
        <v>FI-07</v>
      </c>
      <c r="U212" s="167"/>
      <c r="V212" s="168">
        <f>IF(C212="",NA(),MATCH($B212&amp;$C212,'Smelter Look-up'!$J:$J,0))</f>
        <v>201</v>
      </c>
      <c r="X212" s="169">
        <f t="shared" ca="1" si="18"/>
        <v>0</v>
      </c>
      <c r="AB212" s="312" t="str">
        <f t="shared" si="20"/>
        <v>Copper</v>
      </c>
      <c r="AC212" s="169" t="str">
        <f t="shared" si="21"/>
        <v>Copper</v>
      </c>
      <c r="AD212" s="169" t="str">
        <f t="shared" si="22"/>
        <v>Boliden Kokkola Oy</v>
      </c>
    </row>
    <row r="213" spans="1:30" s="169" customFormat="1" ht="63.75">
      <c r="A213" s="154" t="s">
        <v>18132</v>
      </c>
      <c r="B213" s="302" t="s">
        <v>18108</v>
      </c>
      <c r="C213" s="151" t="s">
        <v>19584</v>
      </c>
      <c r="D213" s="148" t="s">
        <v>19584</v>
      </c>
      <c r="E213" s="148" t="str">
        <f ca="1">IF(ISERROR($V213),"",OFFSET('Smelter Look-up'!$D$4,$V213-4,0)&amp;"")</f>
        <v>SWEDEN</v>
      </c>
      <c r="F213" s="148" t="str">
        <f ca="1">IF(ISERROR($V213),"",OFFSET('Smelter Look-up'!$E$4,$V213-4,0))</f>
        <v>CID004473</v>
      </c>
      <c r="G213" s="148" t="str">
        <f ca="1">IF(C213=$X$4,"Enter smelter details",IF(ISERROR($V213),"",OFFSET('Smelter Look-up'!$F$4,$V213-4,0)))</f>
        <v>RMI</v>
      </c>
      <c r="H213" s="204">
        <f ca="1">IF(ISERROR($V213),"",OFFSET('Smelter Look-up'!$G$4,$V213-4,0))</f>
        <v>0</v>
      </c>
      <c r="I213" s="205" t="str">
        <f ca="1">IF(ISERROR($V213),"",OFFSET('Smelter Look-up'!$H$4,$V213-4,0))</f>
        <v>Skelleftea</v>
      </c>
      <c r="J213" s="205" t="str">
        <f ca="1">IF(ISERROR($V213),"",OFFSET('Smelter Look-up'!$I$4,$V213-4,0))</f>
        <v>Västerbottens län [SE-24]</v>
      </c>
      <c r="K213" s="149"/>
      <c r="L213" s="149"/>
      <c r="M213" s="149"/>
      <c r="N213" s="149"/>
      <c r="O213" s="149"/>
      <c r="P213" s="207"/>
      <c r="Q213" s="150"/>
      <c r="R213" s="148" t="str">
        <f ca="1">IF(ISERROR($V213),"",OFFSET('Smelter Look-up'!$C$4,$V213-4,0)&amp;"")</f>
        <v>Boliden Mineral AB (Ronnskar)</v>
      </c>
      <c r="S213" s="154" t="str">
        <f t="shared" ca="1" si="19"/>
        <v>SE</v>
      </c>
      <c r="T213" s="154" t="str">
        <f ca="1">IF(B213="","",IF(ISERROR(MATCH($J213,SorP!$B$1:$B$6261,0)),"",INDIRECT("'SorP'!$A$"&amp;MATCH($S213&amp;$J213,SorP!C:C,0))))</f>
        <v>SE-AC</v>
      </c>
      <c r="U213" s="167"/>
      <c r="V213" s="168">
        <f>IF(C213="",NA(),MATCH($B213&amp;$C213,'Smelter Look-up'!$J:$J,0))</f>
        <v>202</v>
      </c>
      <c r="X213" s="169">
        <f t="shared" ca="1" si="18"/>
        <v>0</v>
      </c>
      <c r="AB213" s="312" t="str">
        <f t="shared" si="20"/>
        <v>Copper</v>
      </c>
      <c r="AC213" s="169" t="str">
        <f t="shared" si="21"/>
        <v>Copper</v>
      </c>
      <c r="AD213" s="169" t="str">
        <f t="shared" si="22"/>
        <v>Boliden Mineral AB (Ronnskar)</v>
      </c>
    </row>
    <row r="214" spans="1:30" s="169" customFormat="1" ht="38.25">
      <c r="A214" s="154" t="s">
        <v>19586</v>
      </c>
      <c r="B214" s="302" t="s">
        <v>18108</v>
      </c>
      <c r="C214" s="151" t="s">
        <v>19585</v>
      </c>
      <c r="D214" s="148" t="s">
        <v>19585</v>
      </c>
      <c r="E214" s="148" t="str">
        <f ca="1">IF(ISERROR($V214),"",OFFSET('Smelter Look-up'!$D$4,$V214-4,0)&amp;"")</f>
        <v>NORWAY</v>
      </c>
      <c r="F214" s="148" t="str">
        <f ca="1">IF(ISERROR($V214),"",OFFSET('Smelter Look-up'!$E$4,$V214-4,0))</f>
        <v>CID005585</v>
      </c>
      <c r="G214" s="148" t="str">
        <f ca="1">IF(C214=$X$4,"Enter smelter details",IF(ISERROR($V214),"",OFFSET('Smelter Look-up'!$F$4,$V214-4,0)))</f>
        <v>RMI</v>
      </c>
      <c r="H214" s="204">
        <f ca="1">IF(ISERROR($V214),"",OFFSET('Smelter Look-up'!$G$4,$V214-4,0))</f>
        <v>0</v>
      </c>
      <c r="I214" s="205" t="str">
        <f ca="1">IF(ISERROR($V214),"",OFFSET('Smelter Look-up'!$H$4,$V214-4,0))</f>
        <v>Odda</v>
      </c>
      <c r="J214" s="205" t="str">
        <f ca="1">IF(ISERROR($V214),"",OFFSET('Smelter Look-up'!$I$4,$V214-4,0))</f>
        <v>Vestland</v>
      </c>
      <c r="K214" s="149"/>
      <c r="L214" s="149"/>
      <c r="M214" s="149"/>
      <c r="N214" s="149"/>
      <c r="O214" s="149"/>
      <c r="P214" s="207"/>
      <c r="Q214" s="150"/>
      <c r="R214" s="148" t="str">
        <f ca="1">IF(ISERROR($V214),"",OFFSET('Smelter Look-up'!$C$4,$V214-4,0)&amp;"")</f>
        <v>Boliden Odda AS</v>
      </c>
      <c r="S214" s="154" t="str">
        <f t="shared" ca="1" si="19"/>
        <v>NO</v>
      </c>
      <c r="T214" s="154" t="str">
        <f ca="1">IF(B214="","",IF(ISERROR(MATCH($J214,SorP!$B$1:$B$6261,0)),"",INDIRECT("'SorP'!$A$"&amp;MATCH($S214&amp;$J214,SorP!C:C,0))))</f>
        <v>NO-46</v>
      </c>
      <c r="U214" s="167"/>
      <c r="V214" s="168">
        <f>IF(C214="",NA(),MATCH($B214&amp;$C214,'Smelter Look-up'!$J:$J,0))</f>
        <v>203</v>
      </c>
      <c r="X214" s="169">
        <f t="shared" ca="1" si="18"/>
        <v>0</v>
      </c>
      <c r="AB214" s="312" t="str">
        <f t="shared" si="20"/>
        <v>Copper</v>
      </c>
      <c r="AC214" s="169" t="str">
        <f t="shared" si="21"/>
        <v>Copper</v>
      </c>
      <c r="AD214" s="169" t="str">
        <f t="shared" si="22"/>
        <v>Boliden Odda AS</v>
      </c>
    </row>
    <row r="215" spans="1:30" s="169" customFormat="1" ht="63.75">
      <c r="A215" s="154" t="s">
        <v>18132</v>
      </c>
      <c r="B215" s="302" t="s">
        <v>18108</v>
      </c>
      <c r="C215" s="151" t="s">
        <v>19584</v>
      </c>
      <c r="D215" s="148" t="s">
        <v>19584</v>
      </c>
      <c r="E215" s="148" t="str">
        <f ca="1">IF(ISERROR($V215),"",OFFSET('Smelter Look-up'!$D$4,$V215-4,0)&amp;"")</f>
        <v>SWEDEN</v>
      </c>
      <c r="F215" s="148" t="str">
        <f ca="1">IF(ISERROR($V215),"",OFFSET('Smelter Look-up'!$E$4,$V215-4,0))</f>
        <v>CID004473</v>
      </c>
      <c r="G215" s="148" t="str">
        <f ca="1">IF(C215=$X$4,"Enter smelter details",IF(ISERROR($V215),"",OFFSET('Smelter Look-up'!$F$4,$V215-4,0)))</f>
        <v>RMI</v>
      </c>
      <c r="H215" s="204">
        <f ca="1">IF(ISERROR($V215),"",OFFSET('Smelter Look-up'!$G$4,$V215-4,0))</f>
        <v>0</v>
      </c>
      <c r="I215" s="205" t="str">
        <f ca="1">IF(ISERROR($V215),"",OFFSET('Smelter Look-up'!$H$4,$V215-4,0))</f>
        <v>Skelleftea</v>
      </c>
      <c r="J215" s="205" t="str">
        <f ca="1">IF(ISERROR($V215),"",OFFSET('Smelter Look-up'!$I$4,$V215-4,0))</f>
        <v>Västerbottens län [SE-24]</v>
      </c>
      <c r="K215" s="149"/>
      <c r="L215" s="149"/>
      <c r="M215" s="149"/>
      <c r="N215" s="149"/>
      <c r="O215" s="149"/>
      <c r="P215" s="207"/>
      <c r="Q215" s="150"/>
      <c r="R215" s="148" t="str">
        <f ca="1">IF(ISERROR($V215),"",OFFSET('Smelter Look-up'!$C$4,$V215-4,0)&amp;"")</f>
        <v>Boliden Mineral AB (Ronnskar)</v>
      </c>
      <c r="S215" s="154" t="str">
        <f t="shared" ca="1" si="19"/>
        <v>SE</v>
      </c>
      <c r="T215" s="154" t="str">
        <f ca="1">IF(B215="","",IF(ISERROR(MATCH($J215,SorP!$B$1:$B$6261,0)),"",INDIRECT("'SorP'!$A$"&amp;MATCH($S215&amp;$J215,SorP!C:C,0))))</f>
        <v>SE-AC</v>
      </c>
      <c r="U215" s="167"/>
      <c r="V215" s="168">
        <f>IF(C215="",NA(),MATCH($B215&amp;$C215,'Smelter Look-up'!$J:$J,0))</f>
        <v>202</v>
      </c>
      <c r="X215" s="169">
        <f t="shared" ca="1" si="18"/>
        <v>0</v>
      </c>
      <c r="AB215" s="312" t="str">
        <f t="shared" si="20"/>
        <v>Copper</v>
      </c>
      <c r="AC215" s="169" t="str">
        <f t="shared" si="21"/>
        <v>Copper</v>
      </c>
      <c r="AD215" s="169" t="str">
        <f t="shared" si="22"/>
        <v>Boliden Mineral AB (Ronnskar)</v>
      </c>
    </row>
    <row r="216" spans="1:30" s="169" customFormat="1" ht="51">
      <c r="A216" s="154" t="s">
        <v>19590</v>
      </c>
      <c r="B216" s="302" t="s">
        <v>18108</v>
      </c>
      <c r="C216" s="151" t="s">
        <v>19589</v>
      </c>
      <c r="D216" s="148" t="s">
        <v>19589</v>
      </c>
      <c r="E216" s="148" t="str">
        <f ca="1">IF(ISERROR($V216),"",OFFSET('Smelter Look-up'!$D$4,$V216-4,0)&amp;"")</f>
        <v>MEXICO</v>
      </c>
      <c r="F216" s="148" t="str">
        <f ca="1">IF(ISERROR($V216),"",OFFSET('Smelter Look-up'!$E$4,$V216-4,0))</f>
        <v>CID004266</v>
      </c>
      <c r="G216" s="148" t="str">
        <f ca="1">IF(C216=$X$4,"Enter smelter details",IF(ISERROR($V216),"",OFFSET('Smelter Look-up'!$F$4,$V216-4,0)))</f>
        <v>RMI</v>
      </c>
      <c r="H216" s="204">
        <f ca="1">IF(ISERROR($V216),"",OFFSET('Smelter Look-up'!$G$4,$V216-4,0))</f>
        <v>0</v>
      </c>
      <c r="I216" s="205" t="str">
        <f ca="1">IF(ISERROR($V216),"",OFFSET('Smelter Look-up'!$H$4,$V216-4,0))</f>
        <v>Cananea</v>
      </c>
      <c r="J216" s="205" t="str">
        <f ca="1">IF(ISERROR($V216),"",OFFSET('Smelter Look-up'!$I$4,$V216-4,0))</f>
        <v>Sonora</v>
      </c>
      <c r="K216" s="149"/>
      <c r="L216" s="149"/>
      <c r="M216" s="149"/>
      <c r="N216" s="149"/>
      <c r="O216" s="149"/>
      <c r="P216" s="207"/>
      <c r="Q216" s="150"/>
      <c r="R216" s="148" t="str">
        <f ca="1">IF(ISERROR($V216),"",OFFSET('Smelter Look-up'!$C$4,$V216-4,0)&amp;"")</f>
        <v>Buenavista del Cobre S.A.</v>
      </c>
      <c r="S216" s="154" t="str">
        <f t="shared" ca="1" si="19"/>
        <v>MX</v>
      </c>
      <c r="T216" s="154" t="str">
        <f ca="1">IF(B216="","",IF(ISERROR(MATCH($J216,SorP!$B$1:$B$6261,0)),"",INDIRECT("'SorP'!$A$"&amp;MATCH($S216&amp;$J216,SorP!C:C,0))))</f>
        <v>MX-SON</v>
      </c>
      <c r="U216" s="167"/>
      <c r="V216" s="168">
        <f>IF(C216="",NA(),MATCH($B216&amp;$C216,'Smelter Look-up'!$J:$J,0))</f>
        <v>206</v>
      </c>
      <c r="X216" s="169">
        <f t="shared" ca="1" si="18"/>
        <v>0</v>
      </c>
      <c r="AB216" s="312" t="str">
        <f t="shared" si="20"/>
        <v>Copper</v>
      </c>
      <c r="AC216" s="169" t="str">
        <f t="shared" si="21"/>
        <v>Copper</v>
      </c>
      <c r="AD216" s="169" t="str">
        <f t="shared" si="22"/>
        <v>Buenavista del Cobre S.A.</v>
      </c>
    </row>
    <row r="217" spans="1:30" s="169" customFormat="1" ht="51">
      <c r="A217" s="154" t="s">
        <v>19590</v>
      </c>
      <c r="B217" s="302" t="s">
        <v>18108</v>
      </c>
      <c r="C217" s="151" t="s">
        <v>19589</v>
      </c>
      <c r="D217" s="148" t="s">
        <v>19589</v>
      </c>
      <c r="E217" s="148" t="str">
        <f ca="1">IF(ISERROR($V217),"",OFFSET('Smelter Look-up'!$D$4,$V217-4,0)&amp;"")</f>
        <v>MEXICO</v>
      </c>
      <c r="F217" s="148" t="str">
        <f ca="1">IF(ISERROR($V217),"",OFFSET('Smelter Look-up'!$E$4,$V217-4,0))</f>
        <v>CID004266</v>
      </c>
      <c r="G217" s="148" t="str">
        <f ca="1">IF(C217=$X$4,"Enter smelter details",IF(ISERROR($V217),"",OFFSET('Smelter Look-up'!$F$4,$V217-4,0)))</f>
        <v>RMI</v>
      </c>
      <c r="H217" s="204">
        <f ca="1">IF(ISERROR($V217),"",OFFSET('Smelter Look-up'!$G$4,$V217-4,0))</f>
        <v>0</v>
      </c>
      <c r="I217" s="205" t="str">
        <f ca="1">IF(ISERROR($V217),"",OFFSET('Smelter Look-up'!$H$4,$V217-4,0))</f>
        <v>Cananea</v>
      </c>
      <c r="J217" s="205" t="str">
        <f ca="1">IF(ISERROR($V217),"",OFFSET('Smelter Look-up'!$I$4,$V217-4,0))</f>
        <v>Sonora</v>
      </c>
      <c r="K217" s="149"/>
      <c r="L217" s="149"/>
      <c r="M217" s="149"/>
      <c r="N217" s="149"/>
      <c r="O217" s="149"/>
      <c r="P217" s="207"/>
      <c r="Q217" s="150"/>
      <c r="R217" s="148" t="str">
        <f ca="1">IF(ISERROR($V217),"",OFFSET('Smelter Look-up'!$C$4,$V217-4,0)&amp;"")</f>
        <v>Buenavista del Cobre S.A.</v>
      </c>
      <c r="S217" s="154" t="str">
        <f t="shared" ca="1" si="19"/>
        <v>MX</v>
      </c>
      <c r="T217" s="154" t="str">
        <f ca="1">IF(B217="","",IF(ISERROR(MATCH($J217,SorP!$B$1:$B$6261,0)),"",INDIRECT("'SorP'!$A$"&amp;MATCH($S217&amp;$J217,SorP!C:C,0))))</f>
        <v>MX-SON</v>
      </c>
      <c r="U217" s="167"/>
      <c r="V217" s="168">
        <f>IF(C217="",NA(),MATCH($B217&amp;$C217,'Smelter Look-up'!$J:$J,0))</f>
        <v>206</v>
      </c>
      <c r="X217" s="169">
        <f t="shared" ca="1" si="18"/>
        <v>0</v>
      </c>
      <c r="AB217" s="312" t="str">
        <f t="shared" si="20"/>
        <v>Copper</v>
      </c>
      <c r="AC217" s="169" t="str">
        <f t="shared" si="21"/>
        <v>Copper</v>
      </c>
      <c r="AD217" s="169" t="str">
        <f t="shared" si="22"/>
        <v>Buenavista del Cobre S.A.</v>
      </c>
    </row>
    <row r="218" spans="1:30" s="169" customFormat="1" ht="51">
      <c r="A218" s="154" t="s">
        <v>19593</v>
      </c>
      <c r="B218" s="302" t="s">
        <v>18108</v>
      </c>
      <c r="C218" s="151" t="s">
        <v>19592</v>
      </c>
      <c r="D218" s="148" t="s">
        <v>19592</v>
      </c>
      <c r="E218" s="148" t="str">
        <f ca="1">IF(ISERROR($V218),"",OFFSET('Smelter Look-up'!$D$4,$V218-4,0)&amp;"")</f>
        <v>AUSTRALIA</v>
      </c>
      <c r="F218" s="148" t="str">
        <f ca="1">IF(ISERROR($V218),"",OFFSET('Smelter Look-up'!$E$4,$V218-4,0))</f>
        <v>CID005561</v>
      </c>
      <c r="G218" s="148" t="str">
        <f ca="1">IF(C218=$X$4,"Enter smelter details",IF(ISERROR($V218),"",OFFSET('Smelter Look-up'!$F$4,$V218-4,0)))</f>
        <v>RMI</v>
      </c>
      <c r="H218" s="204">
        <f ca="1">IF(ISERROR($V218),"",OFFSET('Smelter Look-up'!$G$4,$V218-4,0))</f>
        <v>0</v>
      </c>
      <c r="I218" s="205" t="str">
        <f ca="1">IF(ISERROR($V218),"",OFFSET('Smelter Look-up'!$H$4,$V218-4,0))</f>
        <v>Orange</v>
      </c>
      <c r="J218" s="205" t="str">
        <f ca="1">IF(ISERROR($V218),"",OFFSET('Smelter Look-up'!$I$4,$V218-4,0))</f>
        <v>New South Wales</v>
      </c>
      <c r="K218" s="149"/>
      <c r="L218" s="149"/>
      <c r="M218" s="149"/>
      <c r="N218" s="149"/>
      <c r="O218" s="149"/>
      <c r="P218" s="207"/>
      <c r="Q218" s="150"/>
      <c r="R218" s="148" t="str">
        <f ca="1">IF(ISERROR($V218),"",OFFSET('Smelter Look-up'!$C$4,$V218-4,0)&amp;"")</f>
        <v>Cadia Valley Operations</v>
      </c>
      <c r="S218" s="154" t="str">
        <f t="shared" ca="1" si="19"/>
        <v>AU</v>
      </c>
      <c r="T218" s="154" t="str">
        <f ca="1">IF(B218="","",IF(ISERROR(MATCH($J218,SorP!$B$1:$B$6261,0)),"",INDIRECT("'SorP'!$A$"&amp;MATCH($S218&amp;$J218,SorP!C:C,0))))</f>
        <v>AU-NSW</v>
      </c>
      <c r="U218" s="167"/>
      <c r="V218" s="168">
        <f>IF(C218="",NA(),MATCH($B218&amp;$C218,'Smelter Look-up'!$J:$J,0))</f>
        <v>207</v>
      </c>
      <c r="X218" s="169">
        <f t="shared" ca="1" si="18"/>
        <v>0</v>
      </c>
      <c r="AB218" s="312" t="str">
        <f t="shared" si="20"/>
        <v>Copper</v>
      </c>
      <c r="AC218" s="169" t="str">
        <f t="shared" si="21"/>
        <v>Copper</v>
      </c>
      <c r="AD218" s="169" t="str">
        <f t="shared" si="22"/>
        <v>Cadia Valley Operations</v>
      </c>
    </row>
    <row r="219" spans="1:30" s="169" customFormat="1" ht="76.5">
      <c r="A219" s="154" t="s">
        <v>19595</v>
      </c>
      <c r="B219" s="302" t="s">
        <v>18108</v>
      </c>
      <c r="C219" s="151" t="s">
        <v>19557</v>
      </c>
      <c r="D219" s="148" t="s">
        <v>19557</v>
      </c>
      <c r="E219" s="148" t="str">
        <f ca="1">IF(ISERROR($V219),"",OFFSET('Smelter Look-up'!$D$4,$V219-4,0)&amp;"")</f>
        <v>CANADA</v>
      </c>
      <c r="F219" s="148" t="str">
        <f ca="1">IF(ISERROR($V219),"",OFFSET('Smelter Look-up'!$E$4,$V219-4,0))</f>
        <v>CID005639</v>
      </c>
      <c r="G219" s="148" t="str">
        <f ca="1">IF(C219=$X$4,"Enter smelter details",IF(ISERROR($V219),"",OFFSET('Smelter Look-up'!$F$4,$V219-4,0)))</f>
        <v>RMI</v>
      </c>
      <c r="H219" s="204">
        <f ca="1">IF(ISERROR($V219),"",OFFSET('Smelter Look-up'!$G$4,$V219-4,0))</f>
        <v>0</v>
      </c>
      <c r="I219" s="205" t="str">
        <f ca="1">IF(ISERROR($V219),"",OFFSET('Smelter Look-up'!$H$4,$V219-4,0))</f>
        <v>Salaberry-de-Valleyfield</v>
      </c>
      <c r="J219" s="205" t="str">
        <f ca="1">IF(ISERROR($V219),"",OFFSET('Smelter Look-up'!$I$4,$V219-4,0))</f>
        <v>Québec</v>
      </c>
      <c r="K219" s="149"/>
      <c r="L219" s="149"/>
      <c r="M219" s="149"/>
      <c r="N219" s="149"/>
      <c r="O219" s="149"/>
      <c r="P219" s="207"/>
      <c r="Q219" s="150"/>
      <c r="R219" s="148" t="str">
        <f ca="1">IF(ISERROR($V219),"",OFFSET('Smelter Look-up'!$C$4,$V219-4,0)&amp;"")</f>
        <v>Canadian Electrolytic Zinc Limited</v>
      </c>
      <c r="S219" s="154" t="str">
        <f t="shared" ca="1" si="19"/>
        <v>CA</v>
      </c>
      <c r="T219" s="154" t="str">
        <f ca="1">IF(B219="","",IF(ISERROR(MATCH($J219,SorP!$B$1:$B$6261,0)),"",INDIRECT("'SorP'!$A$"&amp;MATCH($S219&amp;$J219,SorP!C:C,0))))</f>
        <v>CA-QC</v>
      </c>
      <c r="U219" s="167"/>
      <c r="V219" s="168">
        <f>IF(C219="",NA(),MATCH($B219&amp;$C219,'Smelter Look-up'!$J:$J,0))</f>
        <v>208</v>
      </c>
      <c r="X219" s="169">
        <f t="shared" ca="1" si="18"/>
        <v>0</v>
      </c>
      <c r="AB219" s="312" t="str">
        <f t="shared" si="20"/>
        <v>Copper</v>
      </c>
      <c r="AC219" s="169" t="str">
        <f t="shared" si="21"/>
        <v>Copper</v>
      </c>
      <c r="AD219" s="169" t="str">
        <f t="shared" si="22"/>
        <v>Canadian Electrolytic Zinc Limited</v>
      </c>
    </row>
    <row r="220" spans="1:30" s="169" customFormat="1" ht="76.5">
      <c r="A220" s="154" t="s">
        <v>18134</v>
      </c>
      <c r="B220" s="302" t="s">
        <v>18108</v>
      </c>
      <c r="C220" s="151" t="s">
        <v>19596</v>
      </c>
      <c r="D220" s="148" t="s">
        <v>19596</v>
      </c>
      <c r="E220" s="148" t="str">
        <f ca="1">IF(ISERROR($V220),"",OFFSET('Smelter Look-up'!$D$4,$V220-4,0)&amp;"")</f>
        <v>CHILE</v>
      </c>
      <c r="F220" s="148" t="str">
        <f ca="1">IF(ISERROR($V220),"",OFFSET('Smelter Look-up'!$E$4,$V220-4,0))</f>
        <v>CID004096</v>
      </c>
      <c r="G220" s="148" t="str">
        <f ca="1">IF(C220=$X$4,"Enter smelter details",IF(ISERROR($V220),"",OFFSET('Smelter Look-up'!$F$4,$V220-4,0)))</f>
        <v>RMI</v>
      </c>
      <c r="H220" s="204">
        <f ca="1">IF(ISERROR($V220),"",OFFSET('Smelter Look-up'!$G$4,$V220-4,0))</f>
        <v>0</v>
      </c>
      <c r="I220" s="205" t="str">
        <f ca="1">IF(ISERROR($V220),"",OFFSET('Smelter Look-up'!$H$4,$V220-4,0))</f>
        <v>Copiapo</v>
      </c>
      <c r="J220" s="205" t="str">
        <f ca="1">IF(ISERROR($V220),"",OFFSET('Smelter Look-up'!$I$4,$V220-4,0))</f>
        <v>Atacama</v>
      </c>
      <c r="K220" s="149"/>
      <c r="L220" s="149"/>
      <c r="M220" s="149"/>
      <c r="N220" s="149"/>
      <c r="O220" s="149"/>
      <c r="P220" s="207"/>
      <c r="Q220" s="150"/>
      <c r="R220" s="148" t="str">
        <f ca="1">IF(ISERROR($V220),"",OFFSET('Smelter Look-up'!$C$4,$V220-4,0)&amp;"")</f>
        <v>SCM Minera Lumina Copper (Caserones)</v>
      </c>
      <c r="S220" s="154" t="str">
        <f t="shared" ca="1" si="19"/>
        <v>CL</v>
      </c>
      <c r="T220" s="154" t="str">
        <f ca="1">IF(B220="","",IF(ISERROR(MATCH($J220,SorP!$B$1:$B$6261,0)),"",INDIRECT("'SorP'!$A$"&amp;MATCH($S220&amp;$J220,SorP!C:C,0))))</f>
        <v>CL-AT</v>
      </c>
      <c r="U220" s="167"/>
      <c r="V220" s="168">
        <f>IF(C220="",NA(),MATCH($B220&amp;$C220,'Smelter Look-up'!$J:$J,0))</f>
        <v>345</v>
      </c>
      <c r="X220" s="169">
        <f t="shared" ca="1" si="18"/>
        <v>0</v>
      </c>
      <c r="AB220" s="312" t="str">
        <f t="shared" si="20"/>
        <v>Copper</v>
      </c>
      <c r="AC220" s="169" t="str">
        <f t="shared" si="21"/>
        <v>Copper</v>
      </c>
      <c r="AD220" s="169" t="str">
        <f t="shared" si="22"/>
        <v>SCM Minera Lumina Copper (Caserones)</v>
      </c>
    </row>
    <row r="221" spans="1:30" s="169" customFormat="1" ht="102">
      <c r="A221" s="154" t="s">
        <v>18136</v>
      </c>
      <c r="B221" s="302" t="s">
        <v>18108</v>
      </c>
      <c r="C221" s="151" t="s">
        <v>19430</v>
      </c>
      <c r="D221" s="148" t="s">
        <v>19430</v>
      </c>
      <c r="E221" s="148" t="str">
        <f ca="1">IF(ISERROR($V221),"",OFFSET('Smelter Look-up'!$D$4,$V221-4,0)&amp;"")</f>
        <v>CANADA</v>
      </c>
      <c r="F221" s="148" t="str">
        <f ca="1">IF(ISERROR($V221),"",OFFSET('Smelter Look-up'!$E$4,$V221-4,0))</f>
        <v>CID004087</v>
      </c>
      <c r="G221" s="148" t="str">
        <f ca="1">IF(C221=$X$4,"Enter smelter details",IF(ISERROR($V221),"",OFFSET('Smelter Look-up'!$F$4,$V221-4,0)))</f>
        <v>RMI</v>
      </c>
      <c r="H221" s="204">
        <f ca="1">IF(ISERROR($V221),"",OFFSET('Smelter Look-up'!$G$4,$V221-4,0))</f>
        <v>0</v>
      </c>
      <c r="I221" s="205" t="str">
        <f ca="1">IF(ISERROR($V221),"",OFFSET('Smelter Look-up'!$H$4,$V221-4,0))</f>
        <v>Montreal East</v>
      </c>
      <c r="J221" s="205" t="str">
        <f ca="1">IF(ISERROR($V221),"",OFFSET('Smelter Look-up'!$I$4,$V221-4,0))</f>
        <v>Québec</v>
      </c>
      <c r="K221" s="149"/>
      <c r="L221" s="149"/>
      <c r="M221" s="149"/>
      <c r="N221" s="149"/>
      <c r="O221" s="149"/>
      <c r="P221" s="207"/>
      <c r="Q221" s="150"/>
      <c r="R221" s="148" t="str">
        <f ca="1">IF(ISERROR($V221),"",OFFSET('Smelter Look-up'!$C$4,$V221-4,0)&amp;"")</f>
        <v>Glencore Canada Corporation - CCR Refinery</v>
      </c>
      <c r="S221" s="154" t="str">
        <f t="shared" ca="1" si="19"/>
        <v>CA</v>
      </c>
      <c r="T221" s="154" t="str">
        <f ca="1">IF(B221="","",IF(ISERROR(MATCH($J221,SorP!$B$1:$B$6261,0)),"",INDIRECT("'SorP'!$A$"&amp;MATCH($S221&amp;$J221,SorP!C:C,0))))</f>
        <v>CA-QC</v>
      </c>
      <c r="U221" s="167"/>
      <c r="V221" s="168">
        <f>IF(C221="",NA(),MATCH($B221&amp;$C221,'Smelter Look-up'!$J:$J,0))</f>
        <v>253</v>
      </c>
      <c r="X221" s="169">
        <f t="shared" ca="1" si="18"/>
        <v>0</v>
      </c>
      <c r="AB221" s="312" t="str">
        <f t="shared" si="20"/>
        <v>Copper</v>
      </c>
      <c r="AC221" s="169" t="str">
        <f t="shared" si="21"/>
        <v>Copper</v>
      </c>
      <c r="AD221" s="169" t="str">
        <f t="shared" si="22"/>
        <v>Glencore Canada Corporation - CCR Refinery</v>
      </c>
    </row>
    <row r="222" spans="1:30" s="169" customFormat="1" ht="76.5">
      <c r="A222" s="154" t="s">
        <v>18139</v>
      </c>
      <c r="B222" s="302" t="s">
        <v>18108</v>
      </c>
      <c r="C222" s="151" t="s">
        <v>19597</v>
      </c>
      <c r="D222" s="148" t="s">
        <v>19597</v>
      </c>
      <c r="E222" s="148" t="str">
        <f ca="1">IF(ISERROR($V222),"",OFFSET('Smelter Look-up'!$D$4,$V222-4,0)&amp;"")</f>
        <v>PERU</v>
      </c>
      <c r="F222" s="148" t="str">
        <f ca="1">IF(ISERROR($V222),"",OFFSET('Smelter Look-up'!$E$4,$V222-4,0))</f>
        <v>CID004460</v>
      </c>
      <c r="G222" s="148" t="str">
        <f ca="1">IF(C222=$X$4,"Enter smelter details",IF(ISERROR($V222),"",OFFSET('Smelter Look-up'!$F$4,$V222-4,0)))</f>
        <v>RMI</v>
      </c>
      <c r="H222" s="204">
        <f ca="1">IF(ISERROR($V222),"",OFFSET('Smelter Look-up'!$G$4,$V222-4,0))</f>
        <v>0</v>
      </c>
      <c r="I222" s="205" t="str">
        <f ca="1">IF(ISERROR($V222),"",OFFSET('Smelter Look-up'!$H$4,$V222-4,0))</f>
        <v>Arequipa</v>
      </c>
      <c r="J222" s="205" t="str">
        <f ca="1">IF(ISERROR($V222),"",OFFSET('Smelter Look-up'!$I$4,$V222-4,0))</f>
        <v>Arequipa</v>
      </c>
      <c r="K222" s="149"/>
      <c r="L222" s="149"/>
      <c r="M222" s="149"/>
      <c r="N222" s="149"/>
      <c r="O222" s="149"/>
      <c r="P222" s="207"/>
      <c r="Q222" s="150"/>
      <c r="R222" s="148" t="str">
        <f ca="1">IF(ISERROR($V222),"",OFFSET('Smelter Look-up'!$C$4,$V222-4,0)&amp;"")</f>
        <v>Sociedad Minera Cerro Verde S.A.</v>
      </c>
      <c r="S222" s="154" t="str">
        <f t="shared" ca="1" si="19"/>
        <v>PE</v>
      </c>
      <c r="T222" s="154" t="str">
        <f ca="1">IF(B222="","",IF(ISERROR(MATCH($J222,SorP!$B$1:$B$6261,0)),"",INDIRECT("'SorP'!$A$"&amp;MATCH($S222&amp;$J222,SorP!C:C,0))))</f>
        <v>PE-ARE</v>
      </c>
      <c r="U222" s="167"/>
      <c r="V222" s="168">
        <f>IF(C222="",NA(),MATCH($B222&amp;$C222,'Smelter Look-up'!$J:$J,0))</f>
        <v>349</v>
      </c>
      <c r="X222" s="169">
        <f t="shared" ca="1" si="18"/>
        <v>0</v>
      </c>
      <c r="AB222" s="312" t="str">
        <f t="shared" si="20"/>
        <v>Copper</v>
      </c>
      <c r="AC222" s="169" t="str">
        <f t="shared" si="21"/>
        <v>Copper</v>
      </c>
      <c r="AD222" s="169" t="str">
        <f t="shared" si="22"/>
        <v>Sociedad Minera Cerro Verde S.A.</v>
      </c>
    </row>
    <row r="223" spans="1:30" s="169" customFormat="1" ht="63.75">
      <c r="A223" s="154" t="s">
        <v>19425</v>
      </c>
      <c r="B223" s="302" t="s">
        <v>18108</v>
      </c>
      <c r="C223" s="151" t="s">
        <v>19424</v>
      </c>
      <c r="D223" s="148" t="s">
        <v>19424</v>
      </c>
      <c r="E223" s="148" t="str">
        <f ca="1">IF(ISERROR($V223),"",OFFSET('Smelter Look-up'!$D$4,$V223-4,0)&amp;"")</f>
        <v>CHILE</v>
      </c>
      <c r="F223" s="148" t="str">
        <f ca="1">IF(ISERROR($V223),"",OFFSET('Smelter Look-up'!$E$4,$V223-4,0))</f>
        <v>CID004470</v>
      </c>
      <c r="G223" s="148" t="str">
        <f ca="1">IF(C223=$X$4,"Enter smelter details",IF(ISERROR($V223),"",OFFSET('Smelter Look-up'!$F$4,$V223-4,0)))</f>
        <v>RMI</v>
      </c>
      <c r="H223" s="204">
        <f ca="1">IF(ISERROR($V223),"",OFFSET('Smelter Look-up'!$G$4,$V223-4,0))</f>
        <v>0</v>
      </c>
      <c r="I223" s="205" t="str">
        <f ca="1">IF(ISERROR($V223),"",OFFSET('Smelter Look-up'!$H$4,$V223-4,0))</f>
        <v>Valparaiso</v>
      </c>
      <c r="J223" s="205" t="str">
        <f ca="1">IF(ISERROR($V223),"",OFFSET('Smelter Look-up'!$I$4,$V223-4,0))</f>
        <v>Valparaíso</v>
      </c>
      <c r="K223" s="149"/>
      <c r="L223" s="149"/>
      <c r="M223" s="149"/>
      <c r="N223" s="149"/>
      <c r="O223" s="149"/>
      <c r="P223" s="207"/>
      <c r="Q223" s="150"/>
      <c r="R223" s="148" t="str">
        <f ca="1">IF(ISERROR($V223),"",OFFSET('Smelter Look-up'!$C$4,$V223-4,0)&amp;"")</f>
        <v>Anglo American (Chagres)</v>
      </c>
      <c r="S223" s="154" t="str">
        <f t="shared" ca="1" si="19"/>
        <v>CL</v>
      </c>
      <c r="T223" s="154" t="str">
        <f ca="1">IF(B223="","",IF(ISERROR(MATCH($J223,SorP!$B$1:$B$6261,0)),"",INDIRECT("'SorP'!$A$"&amp;MATCH($S223&amp;$J223,SorP!C:C,0))))</f>
        <v>CL-VS</v>
      </c>
      <c r="U223" s="167"/>
      <c r="V223" s="168">
        <f>IF(C223="",NA(),MATCH($B223&amp;$C223,'Smelter Look-up'!$J:$J,0))</f>
        <v>183</v>
      </c>
      <c r="X223" s="169">
        <f t="shared" ca="1" si="18"/>
        <v>0</v>
      </c>
      <c r="AB223" s="312" t="str">
        <f t="shared" si="20"/>
        <v>Copper</v>
      </c>
      <c r="AC223" s="169" t="str">
        <f t="shared" si="21"/>
        <v>Copper</v>
      </c>
      <c r="AD223" s="169" t="str">
        <f t="shared" si="22"/>
        <v>Anglo American (Chagres)</v>
      </c>
    </row>
    <row r="224" spans="1:30" s="169" customFormat="1" ht="63.75">
      <c r="A224" s="154" t="s">
        <v>19433</v>
      </c>
      <c r="B224" s="302" t="s">
        <v>18108</v>
      </c>
      <c r="C224" s="151" t="s">
        <v>19432</v>
      </c>
      <c r="D224" s="148" t="s">
        <v>19432</v>
      </c>
      <c r="E224" s="148" t="str">
        <f ca="1">IF(ISERROR($V224),"",OFFSET('Smelter Look-up'!$D$4,$V224-4,0)&amp;"")</f>
        <v>ZAMBIA</v>
      </c>
      <c r="F224" s="148" t="str">
        <f ca="1">IF(ISERROR($V224),"",OFFSET('Smelter Look-up'!$E$4,$V224-4,0))</f>
        <v>CID005284</v>
      </c>
      <c r="G224" s="148" t="str">
        <f ca="1">IF(C224=$X$4,"Enter smelter details",IF(ISERROR($V224),"",OFFSET('Smelter Look-up'!$F$4,$V224-4,0)))</f>
        <v>RMI</v>
      </c>
      <c r="H224" s="204">
        <f ca="1">IF(ISERROR($V224),"",OFFSET('Smelter Look-up'!$G$4,$V224-4,0))</f>
        <v>0</v>
      </c>
      <c r="I224" s="205" t="str">
        <f ca="1">IF(ISERROR($V224),"",OFFSET('Smelter Look-up'!$H$4,$V224-4,0))</f>
        <v>Chambishi</v>
      </c>
      <c r="J224" s="205" t="str">
        <f ca="1">IF(ISERROR($V224),"",OFFSET('Smelter Look-up'!$I$4,$V224-4,0))</f>
        <v>Copperbelt</v>
      </c>
      <c r="K224" s="149"/>
      <c r="L224" s="149"/>
      <c r="M224" s="149"/>
      <c r="N224" s="149"/>
      <c r="O224" s="149"/>
      <c r="P224" s="207"/>
      <c r="Q224" s="150"/>
      <c r="R224" s="148" t="str">
        <f ca="1">IF(ISERROR($V224),"",OFFSET('Smelter Look-up'!$C$4,$V224-4,0)&amp;"")</f>
        <v>Chambishi Copper Smelter Limited</v>
      </c>
      <c r="S224" s="154" t="str">
        <f t="shared" ca="1" si="19"/>
        <v>ZM</v>
      </c>
      <c r="T224" s="154" t="str">
        <f ca="1">IF(B224="","",IF(ISERROR(MATCH($J224,SorP!$B$1:$B$6261,0)),"",INDIRECT("'SorP'!$A$"&amp;MATCH($S224&amp;$J224,SorP!C:C,0))))</f>
        <v>ZM-08</v>
      </c>
      <c r="U224" s="167"/>
      <c r="V224" s="168">
        <f>IF(C224="",NA(),MATCH($B224&amp;$C224,'Smelter Look-up'!$J:$J,0))</f>
        <v>213</v>
      </c>
      <c r="X224" s="169">
        <f t="shared" ca="1" si="18"/>
        <v>0</v>
      </c>
      <c r="AB224" s="312" t="str">
        <f t="shared" si="20"/>
        <v>Copper</v>
      </c>
      <c r="AC224" s="169" t="str">
        <f t="shared" si="21"/>
        <v>Copper</v>
      </c>
      <c r="AD224" s="169" t="str">
        <f t="shared" si="22"/>
        <v>Chambishi Copper Smelter Limited</v>
      </c>
    </row>
    <row r="225" spans="1:30" s="169" customFormat="1" ht="20.25">
      <c r="A225" s="154" t="s">
        <v>20384</v>
      </c>
      <c r="B225" s="302" t="s">
        <v>18108</v>
      </c>
      <c r="C225" s="151" t="s">
        <v>59</v>
      </c>
      <c r="D225" s="148" t="s">
        <v>59</v>
      </c>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Unknown</v>
      </c>
      <c r="T225" s="154" t="str">
        <f ca="1">IF(B225="","",IF(ISERROR(MATCH($J225,SorP!$B$1:$B$6261,0)),"",INDIRECT("'SorP'!$A$"&amp;MATCH($S225&amp;$J225,SorP!C:C,0))))</f>
        <v/>
      </c>
      <c r="U225" s="167"/>
      <c r="V225" s="168" t="e">
        <f>IF(C225="",NA(),MATCH($B225&amp;$C225,'Smelter Look-up'!$J:$J,0))</f>
        <v>#N/A</v>
      </c>
      <c r="X225" s="169">
        <f t="shared" ca="1" si="18"/>
        <v>0</v>
      </c>
      <c r="AB225" s="312" t="str">
        <f t="shared" si="20"/>
        <v>Copper</v>
      </c>
      <c r="AC225" s="169" t="str">
        <f t="shared" si="21"/>
        <v>Copper</v>
      </c>
      <c r="AD225" s="169" t="str">
        <f t="shared" si="22"/>
        <v>Chemaf Etoile</v>
      </c>
    </row>
    <row r="226" spans="1:30" s="169" customFormat="1" ht="63.75">
      <c r="A226" s="154" t="s">
        <v>18141</v>
      </c>
      <c r="B226" s="302" t="s">
        <v>18108</v>
      </c>
      <c r="C226" s="151" t="s">
        <v>19598</v>
      </c>
      <c r="D226" s="148" t="s">
        <v>19598</v>
      </c>
      <c r="E226" s="148" t="str">
        <f ca="1">IF(ISERROR($V226),"",OFFSET('Smelter Look-up'!$D$4,$V226-4,0)&amp;"")</f>
        <v>UNITED STATES OF AMERICA</v>
      </c>
      <c r="F226" s="148" t="str">
        <f ca="1">IF(ISERROR($V226),"",OFFSET('Smelter Look-up'!$E$4,$V226-4,0))</f>
        <v>CID004341</v>
      </c>
      <c r="G226" s="148" t="str">
        <f ca="1">IF(C226=$X$4,"Enter smelter details",IF(ISERROR($V226),"",OFFSET('Smelter Look-up'!$F$4,$V226-4,0)))</f>
        <v>RMI</v>
      </c>
      <c r="H226" s="204">
        <f ca="1">IF(ISERROR($V226),"",OFFSET('Smelter Look-up'!$G$4,$V226-4,0))</f>
        <v>0</v>
      </c>
      <c r="I226" s="205" t="str">
        <f ca="1">IF(ISERROR($V226),"",OFFSET('Smelter Look-up'!$H$4,$V226-4,0))</f>
        <v>Vanadium</v>
      </c>
      <c r="J226" s="205" t="str">
        <f ca="1">IF(ISERROR($V226),"",OFFSET('Smelter Look-up'!$I$4,$V226-4,0))</f>
        <v>New Mexico</v>
      </c>
      <c r="K226" s="149"/>
      <c r="L226" s="149"/>
      <c r="M226" s="149"/>
      <c r="N226" s="149"/>
      <c r="O226" s="149"/>
      <c r="P226" s="207"/>
      <c r="Q226" s="150"/>
      <c r="R226" s="148" t="str">
        <f ca="1">IF(ISERROR($V226),"",OFFSET('Smelter Look-up'!$C$4,$V226-4,0)&amp;"")</f>
        <v>Freeport-McMoRan Inc. (Chino)</v>
      </c>
      <c r="S226" s="154" t="str">
        <f t="shared" ca="1" si="19"/>
        <v>US</v>
      </c>
      <c r="T226" s="154" t="str">
        <f ca="1">IF(B226="","",IF(ISERROR(MATCH($J226,SorP!$B$1:$B$6261,0)),"",INDIRECT("'SorP'!$A$"&amp;MATCH($S226&amp;$J226,SorP!C:C,0))))</f>
        <v>US-NM</v>
      </c>
      <c r="U226" s="167"/>
      <c r="V226" s="168">
        <f>IF(C226="",NA(),MATCH($B226&amp;$C226,'Smelter Look-up'!$J:$J,0))</f>
        <v>245</v>
      </c>
      <c r="X226" s="169">
        <f t="shared" ca="1" si="18"/>
        <v>0</v>
      </c>
      <c r="AB226" s="312" t="str">
        <f t="shared" si="20"/>
        <v>Copper</v>
      </c>
      <c r="AC226" s="169" t="str">
        <f t="shared" si="21"/>
        <v>Copper</v>
      </c>
      <c r="AD226" s="169" t="str">
        <f t="shared" si="22"/>
        <v>Freeport-McMoRan Inc. (Chino)</v>
      </c>
    </row>
    <row r="227" spans="1:30" s="169" customFormat="1" ht="63.75">
      <c r="A227" s="154" t="s">
        <v>18141</v>
      </c>
      <c r="B227" s="302" t="s">
        <v>18108</v>
      </c>
      <c r="C227" s="151" t="s">
        <v>19598</v>
      </c>
      <c r="D227" s="148" t="s">
        <v>19598</v>
      </c>
      <c r="E227" s="148" t="str">
        <f ca="1">IF(ISERROR($V227),"",OFFSET('Smelter Look-up'!$D$4,$V227-4,0)&amp;"")</f>
        <v>UNITED STATES OF AMERICA</v>
      </c>
      <c r="F227" s="148" t="str">
        <f ca="1">IF(ISERROR($V227),"",OFFSET('Smelter Look-up'!$E$4,$V227-4,0))</f>
        <v>CID004341</v>
      </c>
      <c r="G227" s="148" t="str">
        <f ca="1">IF(C227=$X$4,"Enter smelter details",IF(ISERROR($V227),"",OFFSET('Smelter Look-up'!$F$4,$V227-4,0)))</f>
        <v>RMI</v>
      </c>
      <c r="H227" s="204">
        <f ca="1">IF(ISERROR($V227),"",OFFSET('Smelter Look-up'!$G$4,$V227-4,0))</f>
        <v>0</v>
      </c>
      <c r="I227" s="205" t="str">
        <f ca="1">IF(ISERROR($V227),"",OFFSET('Smelter Look-up'!$H$4,$V227-4,0))</f>
        <v>Vanadium</v>
      </c>
      <c r="J227" s="205" t="str">
        <f ca="1">IF(ISERROR($V227),"",OFFSET('Smelter Look-up'!$I$4,$V227-4,0))</f>
        <v>New Mexico</v>
      </c>
      <c r="K227" s="149"/>
      <c r="L227" s="149"/>
      <c r="M227" s="149"/>
      <c r="N227" s="149"/>
      <c r="O227" s="149"/>
      <c r="P227" s="207"/>
      <c r="Q227" s="150"/>
      <c r="R227" s="148" t="str">
        <f ca="1">IF(ISERROR($V227),"",OFFSET('Smelter Look-up'!$C$4,$V227-4,0)&amp;"")</f>
        <v>Freeport-McMoRan Inc. (Chino)</v>
      </c>
      <c r="S227" s="154" t="str">
        <f t="shared" ca="1" si="19"/>
        <v>US</v>
      </c>
      <c r="T227" s="154" t="str">
        <f ca="1">IF(B227="","",IF(ISERROR(MATCH($J227,SorP!$B$1:$B$6261,0)),"",INDIRECT("'SorP'!$A$"&amp;MATCH($S227&amp;$J227,SorP!C:C,0))))</f>
        <v>US-NM</v>
      </c>
      <c r="U227" s="167"/>
      <c r="V227" s="168">
        <f>IF(C227="",NA(),MATCH($B227&amp;$C227,'Smelter Look-up'!$J:$J,0))</f>
        <v>245</v>
      </c>
      <c r="X227" s="169">
        <f t="shared" ca="1" si="18"/>
        <v>0</v>
      </c>
      <c r="AB227" s="312" t="str">
        <f t="shared" si="20"/>
        <v>Copper</v>
      </c>
      <c r="AC227" s="169" t="str">
        <f t="shared" si="21"/>
        <v>Copper</v>
      </c>
      <c r="AD227" s="169" t="str">
        <f t="shared" si="22"/>
        <v>Freeport-McMoRan Inc. (Chino)</v>
      </c>
    </row>
    <row r="228" spans="1:30" s="169" customFormat="1" ht="38.25">
      <c r="A228" s="154" t="s">
        <v>18143</v>
      </c>
      <c r="B228" s="302" t="s">
        <v>18108</v>
      </c>
      <c r="C228" s="151" t="s">
        <v>19599</v>
      </c>
      <c r="D228" s="148" t="s">
        <v>19599</v>
      </c>
      <c r="E228" s="148" t="str">
        <f ca="1">IF(ISERROR($V228),"",OFFSET('Smelter Look-up'!$D$4,$V228-4,0)&amp;"")</f>
        <v>CHILE</v>
      </c>
      <c r="F228" s="148" t="str">
        <f ca="1">IF(ISERROR($V228),"",OFFSET('Smelter Look-up'!$E$4,$V228-4,0))</f>
        <v>CID004101</v>
      </c>
      <c r="G228" s="148" t="str">
        <f ca="1">IF(C228=$X$4,"Enter smelter details",IF(ISERROR($V228),"",OFFSET('Smelter Look-up'!$F$4,$V228-4,0)))</f>
        <v>RMI</v>
      </c>
      <c r="H228" s="204">
        <f ca="1">IF(ISERROR($V228),"",OFFSET('Smelter Look-up'!$G$4,$V228-4,0))</f>
        <v>0</v>
      </c>
      <c r="I228" s="205" t="str">
        <f ca="1">IF(ISERROR($V228),"",OFFSET('Smelter Look-up'!$H$4,$V228-4,0))</f>
        <v>Calama</v>
      </c>
      <c r="J228" s="205" t="str">
        <f ca="1">IF(ISERROR($V228),"",OFFSET('Smelter Look-up'!$I$4,$V228-4,0))</f>
        <v>Antofagasta</v>
      </c>
      <c r="K228" s="149"/>
      <c r="L228" s="149"/>
      <c r="M228" s="149"/>
      <c r="N228" s="149"/>
      <c r="O228" s="149"/>
      <c r="P228" s="207"/>
      <c r="Q228" s="150"/>
      <c r="R228" s="148" t="str">
        <f ca="1">IF(ISERROR($V228),"",OFFSET('Smelter Look-up'!$C$4,$V228-4,0)&amp;"")</f>
        <v>Division Chuquicamata</v>
      </c>
      <c r="S228" s="154" t="str">
        <f t="shared" ca="1" si="19"/>
        <v>CL</v>
      </c>
      <c r="T228" s="154" t="str">
        <f ca="1">IF(B228="","",IF(ISERROR(MATCH($J228,SorP!$B$1:$B$6261,0)),"",INDIRECT("'SorP'!$A$"&amp;MATCH($S228&amp;$J228,SorP!C:C,0))))</f>
        <v>CL-AN</v>
      </c>
      <c r="U228" s="167"/>
      <c r="V228" s="168">
        <f>IF(C228="",NA(),MATCH($B228&amp;$C228,'Smelter Look-up'!$J:$J,0))</f>
        <v>225</v>
      </c>
      <c r="X228" s="169">
        <f t="shared" ca="1" si="18"/>
        <v>0</v>
      </c>
      <c r="AB228" s="312" t="str">
        <f t="shared" si="20"/>
        <v>Copper</v>
      </c>
      <c r="AC228" s="169" t="str">
        <f t="shared" si="21"/>
        <v>Copper</v>
      </c>
      <c r="AD228" s="169" t="str">
        <f t="shared" si="22"/>
        <v>Division Chuquicamata</v>
      </c>
    </row>
    <row r="229" spans="1:30" s="169" customFormat="1" ht="51">
      <c r="A229" s="154" t="s">
        <v>18144</v>
      </c>
      <c r="B229" s="302" t="s">
        <v>18108</v>
      </c>
      <c r="C229" s="151" t="s">
        <v>18602</v>
      </c>
      <c r="D229" s="148" t="s">
        <v>18602</v>
      </c>
      <c r="E229" s="148" t="str">
        <f ca="1">IF(ISERROR($V229),"",OFFSET('Smelter Look-up'!$D$4,$V229-4,0)&amp;"")</f>
        <v>CONGO, DEMOCRATIC REPUBLIC OF THE</v>
      </c>
      <c r="F229" s="148" t="str">
        <f ca="1">IF(ISERROR($V229),"",OFFSET('Smelter Look-up'!$E$4,$V229-4,0))</f>
        <v>CID004812</v>
      </c>
      <c r="G229" s="148" t="str">
        <f ca="1">IF(C229=$X$4,"Enter smelter details",IF(ISERROR($V229),"",OFFSET('Smelter Look-up'!$F$4,$V229-4,0)))</f>
        <v>RMI</v>
      </c>
      <c r="H229" s="204">
        <f ca="1">IF(ISERROR($V229),"",OFFSET('Smelter Look-up'!$G$4,$V229-4,0))</f>
        <v>0</v>
      </c>
      <c r="I229" s="205" t="str">
        <f ca="1">IF(ISERROR($V229),"",OFFSET('Smelter Look-up'!$H$4,$V229-4,0))</f>
        <v>Chefferie de Bayeke</v>
      </c>
      <c r="J229" s="205" t="str">
        <f ca="1">IF(ISERROR($V229),"",OFFSET('Smelter Look-up'!$I$4,$V229-4,0))</f>
        <v>Lualaba</v>
      </c>
      <c r="K229" s="149"/>
      <c r="L229" s="149"/>
      <c r="M229" s="149"/>
      <c r="N229" s="149"/>
      <c r="O229" s="149"/>
      <c r="P229" s="207"/>
      <c r="Q229" s="150"/>
      <c r="R229" s="148" t="str">
        <f ca="1">IF(ISERROR($V229),"",OFFSET('Smelter Look-up'!$C$4,$V229-4,0)&amp;"")</f>
        <v>CMOC Kisanfu Mining SARL</v>
      </c>
      <c r="S229" s="154" t="str">
        <f t="shared" ca="1" si="19"/>
        <v>CD</v>
      </c>
      <c r="T229" s="154" t="str">
        <f ca="1">IF(B229="","",IF(ISERROR(MATCH($J229,SorP!$B$1:$B$6261,0)),"",INDIRECT("'SorP'!$A$"&amp;MATCH($S229&amp;$J229,SorP!C:C,0))))</f>
        <v>CD-LU</v>
      </c>
      <c r="U229" s="167"/>
      <c r="V229" s="168">
        <f>IF(C229="",NA(),MATCH($B229&amp;$C229,'Smelter Look-up'!$J:$J,0))</f>
        <v>217</v>
      </c>
      <c r="X229" s="169">
        <f t="shared" ca="1" si="18"/>
        <v>0</v>
      </c>
      <c r="AB229" s="312" t="str">
        <f t="shared" si="20"/>
        <v>Copper</v>
      </c>
      <c r="AC229" s="169" t="str">
        <f t="shared" si="21"/>
        <v>Copper</v>
      </c>
      <c r="AD229" s="169" t="str">
        <f t="shared" si="22"/>
        <v>CMOC Kisanfu Mining SARL</v>
      </c>
    </row>
    <row r="230" spans="1:30" s="169" customFormat="1" ht="102">
      <c r="A230" s="154" t="s">
        <v>18146</v>
      </c>
      <c r="B230" s="302" t="s">
        <v>18108</v>
      </c>
      <c r="C230" s="151" t="s">
        <v>18145</v>
      </c>
      <c r="D230" s="148" t="s">
        <v>18145</v>
      </c>
      <c r="E230" s="148" t="str">
        <f ca="1">IF(ISERROR($V230),"",OFFSET('Smelter Look-up'!$D$4,$V230-4,0)&amp;"")</f>
        <v>CONGO, DEMOCRATIC REPUBLIC OF THE</v>
      </c>
      <c r="F230" s="148" t="str">
        <f ca="1">IF(ISERROR($V230),"",OFFSET('Smelter Look-up'!$E$4,$V230-4,0))</f>
        <v>CID003992</v>
      </c>
      <c r="G230" s="148" t="str">
        <f ca="1">IF(C230=$X$4,"Enter smelter details",IF(ISERROR($V230),"",OFFSET('Smelter Look-up'!$F$4,$V230-4,0)))</f>
        <v>RMI</v>
      </c>
      <c r="H230" s="204">
        <f ca="1">IF(ISERROR($V230),"",OFFSET('Smelter Look-up'!$G$4,$V230-4,0))</f>
        <v>0</v>
      </c>
      <c r="I230" s="205" t="str">
        <f ca="1">IF(ISERROR($V230),"",OFFSET('Smelter Look-up'!$H$4,$V230-4,0))</f>
        <v>Kolwezi</v>
      </c>
      <c r="J230" s="205" t="str">
        <f ca="1">IF(ISERROR($V230),"",OFFSET('Smelter Look-up'!$I$4,$V230-4,0))</f>
        <v>Lualaba</v>
      </c>
      <c r="K230" s="149"/>
      <c r="L230" s="149"/>
      <c r="M230" s="149"/>
      <c r="N230" s="149"/>
      <c r="O230" s="149"/>
      <c r="P230" s="207"/>
      <c r="Q230" s="150"/>
      <c r="R230" s="148" t="str">
        <f ca="1">IF(ISERROR($V230),"",OFFSET('Smelter Look-up'!$C$4,$V230-4,0)&amp;"")</f>
        <v>Compagnie Miniere de Musonoie Global SAS</v>
      </c>
      <c r="S230" s="154" t="str">
        <f t="shared" ca="1" si="19"/>
        <v>CD</v>
      </c>
      <c r="T230" s="154" t="str">
        <f ca="1">IF(B230="","",IF(ISERROR(MATCH($J230,SorP!$B$1:$B$6261,0)),"",INDIRECT("'SorP'!$A$"&amp;MATCH($S230&amp;$J230,SorP!C:C,0))))</f>
        <v>CD-LU</v>
      </c>
      <c r="U230" s="167"/>
      <c r="V230" s="168">
        <f>IF(C230="",NA(),MATCH($B230&amp;$C230,'Smelter Look-up'!$J:$J,0))</f>
        <v>218</v>
      </c>
      <c r="X230" s="169">
        <f t="shared" ca="1" si="18"/>
        <v>0</v>
      </c>
      <c r="AB230" s="312" t="str">
        <f t="shared" si="20"/>
        <v>Copper</v>
      </c>
      <c r="AC230" s="169" t="str">
        <f t="shared" si="21"/>
        <v>Copper</v>
      </c>
      <c r="AD230" s="169" t="str">
        <f t="shared" si="22"/>
        <v>Compagnie Miniere de Musonoie Global SAS</v>
      </c>
    </row>
    <row r="231" spans="1:30" s="169" customFormat="1" ht="102">
      <c r="A231" s="154" t="s">
        <v>18146</v>
      </c>
      <c r="B231" s="302" t="s">
        <v>18108</v>
      </c>
      <c r="C231" s="151" t="s">
        <v>18145</v>
      </c>
      <c r="D231" s="148" t="s">
        <v>18145</v>
      </c>
      <c r="E231" s="148" t="str">
        <f ca="1">IF(ISERROR($V231),"",OFFSET('Smelter Look-up'!$D$4,$V231-4,0)&amp;"")</f>
        <v>CONGO, DEMOCRATIC REPUBLIC OF THE</v>
      </c>
      <c r="F231" s="148" t="str">
        <f ca="1">IF(ISERROR($V231),"",OFFSET('Smelter Look-up'!$E$4,$V231-4,0))</f>
        <v>CID003992</v>
      </c>
      <c r="G231" s="148" t="str">
        <f ca="1">IF(C231=$X$4,"Enter smelter details",IF(ISERROR($V231),"",OFFSET('Smelter Look-up'!$F$4,$V231-4,0)))</f>
        <v>RMI</v>
      </c>
      <c r="H231" s="204">
        <f ca="1">IF(ISERROR($V231),"",OFFSET('Smelter Look-up'!$G$4,$V231-4,0))</f>
        <v>0</v>
      </c>
      <c r="I231" s="205" t="str">
        <f ca="1">IF(ISERROR($V231),"",OFFSET('Smelter Look-up'!$H$4,$V231-4,0))</f>
        <v>Kolwezi</v>
      </c>
      <c r="J231" s="205" t="str">
        <f ca="1">IF(ISERROR($V231),"",OFFSET('Smelter Look-up'!$I$4,$V231-4,0))</f>
        <v>Lualaba</v>
      </c>
      <c r="K231" s="149"/>
      <c r="L231" s="149"/>
      <c r="M231" s="149"/>
      <c r="N231" s="149"/>
      <c r="O231" s="149"/>
      <c r="P231" s="207"/>
      <c r="Q231" s="150"/>
      <c r="R231" s="148" t="str">
        <f ca="1">IF(ISERROR($V231),"",OFFSET('Smelter Look-up'!$C$4,$V231-4,0)&amp;"")</f>
        <v>Compagnie Miniere de Musonoie Global SAS</v>
      </c>
      <c r="S231" s="154" t="str">
        <f t="shared" ca="1" si="19"/>
        <v>CD</v>
      </c>
      <c r="T231" s="154" t="str">
        <f ca="1">IF(B231="","",IF(ISERROR(MATCH($J231,SorP!$B$1:$B$6261,0)),"",INDIRECT("'SorP'!$A$"&amp;MATCH($S231&amp;$J231,SorP!C:C,0))))</f>
        <v>CD-LU</v>
      </c>
      <c r="U231" s="167"/>
      <c r="V231" s="168">
        <f>IF(C231="",NA(),MATCH($B231&amp;$C231,'Smelter Look-up'!$J:$J,0))</f>
        <v>218</v>
      </c>
      <c r="X231" s="169">
        <f t="shared" ca="1" si="18"/>
        <v>0</v>
      </c>
      <c r="AB231" s="312" t="str">
        <f t="shared" si="20"/>
        <v>Copper</v>
      </c>
      <c r="AC231" s="169" t="str">
        <f t="shared" si="21"/>
        <v>Copper</v>
      </c>
      <c r="AD231" s="169" t="str">
        <f t="shared" si="22"/>
        <v>Compagnie Miniere de Musonoie Global SAS</v>
      </c>
    </row>
    <row r="232" spans="1:30" s="169" customFormat="1" ht="76.5">
      <c r="A232" s="154" t="s">
        <v>19601</v>
      </c>
      <c r="B232" s="302" t="s">
        <v>18108</v>
      </c>
      <c r="C232" s="151" t="s">
        <v>19600</v>
      </c>
      <c r="D232" s="148" t="s">
        <v>19600</v>
      </c>
      <c r="E232" s="148" t="str">
        <f ca="1">IF(ISERROR($V232),"",OFFSET('Smelter Look-up'!$D$4,$V232-4,0)&amp;"")</f>
        <v>CHILE</v>
      </c>
      <c r="F232" s="148" t="str">
        <f ca="1">IF(ISERROR($V232),"",OFFSET('Smelter Look-up'!$E$4,$V232-4,0))</f>
        <v>CID004119</v>
      </c>
      <c r="G232" s="148" t="str">
        <f ca="1">IF(C232=$X$4,"Enter smelter details",IF(ISERROR($V232),"",OFFSET('Smelter Look-up'!$F$4,$V232-4,0)))</f>
        <v>RMI</v>
      </c>
      <c r="H232" s="204">
        <f ca="1">IF(ISERROR($V232),"",OFFSET('Smelter Look-up'!$G$4,$V232-4,0))</f>
        <v>0</v>
      </c>
      <c r="I232" s="205" t="str">
        <f ca="1">IF(ISERROR($V232),"",OFFSET('Smelter Look-up'!$H$4,$V232-4,0))</f>
        <v>Sierra Gorda</v>
      </c>
      <c r="J232" s="205" t="str">
        <f ca="1">IF(ISERROR($V232),"",OFFSET('Smelter Look-up'!$I$4,$V232-4,0))</f>
        <v>Antofagasta</v>
      </c>
      <c r="K232" s="149"/>
      <c r="L232" s="149"/>
      <c r="M232" s="149"/>
      <c r="N232" s="149"/>
      <c r="O232" s="149"/>
      <c r="P232" s="207"/>
      <c r="Q232" s="150"/>
      <c r="R232" s="148" t="str">
        <f ca="1">IF(ISERROR($V232),"",OFFSET('Smelter Look-up'!$C$4,$V232-4,0)&amp;"")</f>
        <v>Compania Minera Lomas Bayas Ltda</v>
      </c>
      <c r="S232" s="154" t="str">
        <f t="shared" ca="1" si="19"/>
        <v>CL</v>
      </c>
      <c r="T232" s="154" t="str">
        <f ca="1">IF(B232="","",IF(ISERROR(MATCH($J232,SorP!$B$1:$B$6261,0)),"",INDIRECT("'SorP'!$A$"&amp;MATCH($S232&amp;$J232,SorP!C:C,0))))</f>
        <v>CL-AN</v>
      </c>
      <c r="U232" s="167"/>
      <c r="V232" s="168">
        <f>IF(C232="",NA(),MATCH($B232&amp;$C232,'Smelter Look-up'!$J:$J,0))</f>
        <v>220</v>
      </c>
      <c r="X232" s="169">
        <f t="shared" ca="1" si="18"/>
        <v>0</v>
      </c>
      <c r="AB232" s="312" t="str">
        <f t="shared" si="20"/>
        <v>Copper</v>
      </c>
      <c r="AC232" s="169" t="str">
        <f t="shared" si="21"/>
        <v>Copper</v>
      </c>
      <c r="AD232" s="169" t="str">
        <f t="shared" si="22"/>
        <v>Compania Minera Lomas Bayas Ltda</v>
      </c>
    </row>
    <row r="233" spans="1:30" s="169" customFormat="1" ht="63.75">
      <c r="A233" s="154" t="s">
        <v>19603</v>
      </c>
      <c r="B233" s="302" t="s">
        <v>18108</v>
      </c>
      <c r="C233" s="151" t="s">
        <v>19602</v>
      </c>
      <c r="D233" s="148" t="s">
        <v>19602</v>
      </c>
      <c r="E233" s="148" t="str">
        <f ca="1">IF(ISERROR($V233),"",OFFSET('Smelter Look-up'!$D$4,$V233-4,0)&amp;"")</f>
        <v>CHILE</v>
      </c>
      <c r="F233" s="148" t="str">
        <f ca="1">IF(ISERROR($V233),"",OFFSET('Smelter Look-up'!$E$4,$V233-4,0))</f>
        <v>CID004466</v>
      </c>
      <c r="G233" s="148" t="str">
        <f ca="1">IF(C233=$X$4,"Enter smelter details",IF(ISERROR($V233),"",OFFSET('Smelter Look-up'!$F$4,$V233-4,0)))</f>
        <v>RMI</v>
      </c>
      <c r="H233" s="204">
        <f ca="1">IF(ISERROR($V233),"",OFFSET('Smelter Look-up'!$G$4,$V233-4,0))</f>
        <v>0</v>
      </c>
      <c r="I233" s="205" t="str">
        <f ca="1">IF(ISERROR($V233),"",OFFSET('Smelter Look-up'!$H$4,$V233-4,0))</f>
        <v>Antofagasta</v>
      </c>
      <c r="J233" s="205" t="str">
        <f ca="1">IF(ISERROR($V233),"",OFFSET('Smelter Look-up'!$I$4,$V233-4,0))</f>
        <v>Antofagasta</v>
      </c>
      <c r="K233" s="149"/>
      <c r="L233" s="149"/>
      <c r="M233" s="149"/>
      <c r="N233" s="149"/>
      <c r="O233" s="149"/>
      <c r="P233" s="207"/>
      <c r="Q233" s="150"/>
      <c r="R233" s="148" t="str">
        <f ca="1">IF(ISERROR($V233),"",OFFSET('Smelter Look-up'!$C$4,$V233-4,0)&amp;"")</f>
        <v>Compania Minera Zaldivar SpA</v>
      </c>
      <c r="S233" s="154" t="str">
        <f t="shared" ca="1" si="19"/>
        <v>CL</v>
      </c>
      <c r="T233" s="154" t="str">
        <f ca="1">IF(B233="","",IF(ISERROR(MATCH($J233,SorP!$B$1:$B$6261,0)),"",INDIRECT("'SorP'!$A$"&amp;MATCH($S233&amp;$J233,SorP!C:C,0))))</f>
        <v>CL-AN</v>
      </c>
      <c r="U233" s="167"/>
      <c r="V233" s="168">
        <f>IF(C233="",NA(),MATCH($B233&amp;$C233,'Smelter Look-up'!$J:$J,0))</f>
        <v>221</v>
      </c>
      <c r="X233" s="169">
        <f t="shared" ca="1" si="18"/>
        <v>0</v>
      </c>
      <c r="AB233" s="312" t="str">
        <f t="shared" si="20"/>
        <v>Copper</v>
      </c>
      <c r="AC233" s="169" t="str">
        <f t="shared" si="21"/>
        <v>Copper</v>
      </c>
      <c r="AD233" s="169" t="str">
        <f t="shared" si="22"/>
        <v>Compania Minera Zaldivar SpA</v>
      </c>
    </row>
    <row r="234" spans="1:30" s="169" customFormat="1" ht="63.75">
      <c r="A234" s="154" t="s">
        <v>19603</v>
      </c>
      <c r="B234" s="302" t="s">
        <v>18108</v>
      </c>
      <c r="C234" s="151" t="s">
        <v>19602</v>
      </c>
      <c r="D234" s="148" t="s">
        <v>19602</v>
      </c>
      <c r="E234" s="148" t="str">
        <f ca="1">IF(ISERROR($V234),"",OFFSET('Smelter Look-up'!$D$4,$V234-4,0)&amp;"")</f>
        <v>CHILE</v>
      </c>
      <c r="F234" s="148" t="str">
        <f ca="1">IF(ISERROR($V234),"",OFFSET('Smelter Look-up'!$E$4,$V234-4,0))</f>
        <v>CID004466</v>
      </c>
      <c r="G234" s="148" t="str">
        <f ca="1">IF(C234=$X$4,"Enter smelter details",IF(ISERROR($V234),"",OFFSET('Smelter Look-up'!$F$4,$V234-4,0)))</f>
        <v>RMI</v>
      </c>
      <c r="H234" s="204">
        <f ca="1">IF(ISERROR($V234),"",OFFSET('Smelter Look-up'!$G$4,$V234-4,0))</f>
        <v>0</v>
      </c>
      <c r="I234" s="205" t="str">
        <f ca="1">IF(ISERROR($V234),"",OFFSET('Smelter Look-up'!$H$4,$V234-4,0))</f>
        <v>Antofagasta</v>
      </c>
      <c r="J234" s="205" t="str">
        <f ca="1">IF(ISERROR($V234),"",OFFSET('Smelter Look-up'!$I$4,$V234-4,0))</f>
        <v>Antofagasta</v>
      </c>
      <c r="K234" s="149"/>
      <c r="L234" s="149"/>
      <c r="M234" s="149"/>
      <c r="N234" s="149"/>
      <c r="O234" s="149"/>
      <c r="P234" s="207"/>
      <c r="Q234" s="150"/>
      <c r="R234" s="148" t="str">
        <f ca="1">IF(ISERROR($V234),"",OFFSET('Smelter Look-up'!$C$4,$V234-4,0)&amp;"")</f>
        <v>Compania Minera Zaldivar SpA</v>
      </c>
      <c r="S234" s="154" t="str">
        <f t="shared" ca="1" si="19"/>
        <v>CL</v>
      </c>
      <c r="T234" s="154" t="str">
        <f ca="1">IF(B234="","",IF(ISERROR(MATCH($J234,SorP!$B$1:$B$6261,0)),"",INDIRECT("'SorP'!$A$"&amp;MATCH($S234&amp;$J234,SorP!C:C,0))))</f>
        <v>CL-AN</v>
      </c>
      <c r="U234" s="167"/>
      <c r="V234" s="168">
        <f>IF(C234="",NA(),MATCH($B234&amp;$C234,'Smelter Look-up'!$J:$J,0))</f>
        <v>221</v>
      </c>
      <c r="X234" s="169">
        <f t="shared" ca="1" si="18"/>
        <v>0</v>
      </c>
      <c r="AB234" s="312" t="str">
        <f t="shared" si="20"/>
        <v>Copper</v>
      </c>
      <c r="AC234" s="169" t="str">
        <f t="shared" si="21"/>
        <v>Copper</v>
      </c>
      <c r="AD234" s="169" t="str">
        <f t="shared" si="22"/>
        <v>Compania Minera Zaldivar SpA</v>
      </c>
    </row>
    <row r="235" spans="1:30" s="169" customFormat="1" ht="89.25">
      <c r="A235" s="154" t="s">
        <v>18149</v>
      </c>
      <c r="B235" s="302" t="s">
        <v>18108</v>
      </c>
      <c r="C235" s="151" t="s">
        <v>18148</v>
      </c>
      <c r="D235" s="148" t="s">
        <v>18148</v>
      </c>
      <c r="E235" s="148" t="str">
        <f ca="1">IF(ISERROR($V235),"",OFFSET('Smelter Look-up'!$D$4,$V235-4,0)&amp;"")</f>
        <v>RUSSIAN FEDERATION</v>
      </c>
      <c r="F235" s="148" t="str">
        <f ca="1">IF(ISERROR($V235),"",OFFSET('Smelter Look-up'!$E$4,$V235-4,0))</f>
        <v>CID004009</v>
      </c>
      <c r="G235" s="148" t="str">
        <f ca="1">IF(C235=$X$4,"Enter smelter details",IF(ISERROR($V235),"",OFFSET('Smelter Look-up'!$F$4,$V235-4,0)))</f>
        <v>RMI</v>
      </c>
      <c r="H235" s="204">
        <f ca="1">IF(ISERROR($V235),"",OFFSET('Smelter Look-up'!$G$4,$V235-4,0))</f>
        <v>0</v>
      </c>
      <c r="I235" s="205" t="str">
        <f ca="1">IF(ISERROR($V235),"",OFFSET('Smelter Look-up'!$H$4,$V235-4,0))</f>
        <v>Norilsk</v>
      </c>
      <c r="J235" s="205" t="str">
        <f ca="1">IF(ISERROR($V235),"",OFFSET('Smelter Look-up'!$I$4,$V235-4,0))</f>
        <v>Krasnoyarskiy kray</v>
      </c>
      <c r="K235" s="149"/>
      <c r="L235" s="149"/>
      <c r="M235" s="149"/>
      <c r="N235" s="149"/>
      <c r="O235" s="149"/>
      <c r="P235" s="207"/>
      <c r="Q235" s="150"/>
      <c r="R235" s="148" t="str">
        <f ca="1">IF(ISERROR($V235),"",OFFSET('Smelter Look-up'!$C$4,$V235-4,0)&amp;"")</f>
        <v>Copper Plant Polar Division of MMC Norilsk Nickel</v>
      </c>
      <c r="S235" s="154" t="str">
        <f t="shared" ca="1" si="19"/>
        <v>RU</v>
      </c>
      <c r="T235" s="154" t="str">
        <f ca="1">IF(B235="","",IF(ISERROR(MATCH($J235,SorP!$B$1:$B$6261,0)),"",INDIRECT("'SorP'!$A$"&amp;MATCH($S235&amp;$J235,SorP!C:C,0))))</f>
        <v>RU-KYA</v>
      </c>
      <c r="U235" s="167"/>
      <c r="V235" s="168">
        <f>IF(C235="",NA(),MATCH($B235&amp;$C235,'Smelter Look-up'!$J:$J,0))</f>
        <v>224</v>
      </c>
      <c r="X235" s="169">
        <f t="shared" ca="1" si="18"/>
        <v>0</v>
      </c>
      <c r="AB235" s="312" t="str">
        <f t="shared" si="20"/>
        <v>Copper</v>
      </c>
      <c r="AC235" s="169" t="str">
        <f t="shared" si="21"/>
        <v>Copper</v>
      </c>
      <c r="AD235" s="169" t="str">
        <f t="shared" si="22"/>
        <v>Copper Plant Polar Division of MMC Norilsk Nickel</v>
      </c>
    </row>
    <row r="236" spans="1:30" s="169" customFormat="1" ht="89.25">
      <c r="A236" s="154" t="s">
        <v>18149</v>
      </c>
      <c r="B236" s="302" t="s">
        <v>18108</v>
      </c>
      <c r="C236" s="151" t="s">
        <v>18148</v>
      </c>
      <c r="D236" s="148" t="s">
        <v>18148</v>
      </c>
      <c r="E236" s="148" t="str">
        <f ca="1">IF(ISERROR($V236),"",OFFSET('Smelter Look-up'!$D$4,$V236-4,0)&amp;"")</f>
        <v>RUSSIAN FEDERATION</v>
      </c>
      <c r="F236" s="148" t="str">
        <f ca="1">IF(ISERROR($V236),"",OFFSET('Smelter Look-up'!$E$4,$V236-4,0))</f>
        <v>CID004009</v>
      </c>
      <c r="G236" s="148" t="str">
        <f ca="1">IF(C236=$X$4,"Enter smelter details",IF(ISERROR($V236),"",OFFSET('Smelter Look-up'!$F$4,$V236-4,0)))</f>
        <v>RMI</v>
      </c>
      <c r="H236" s="204">
        <f ca="1">IF(ISERROR($V236),"",OFFSET('Smelter Look-up'!$G$4,$V236-4,0))</f>
        <v>0</v>
      </c>
      <c r="I236" s="205" t="str">
        <f ca="1">IF(ISERROR($V236),"",OFFSET('Smelter Look-up'!$H$4,$V236-4,0))</f>
        <v>Norilsk</v>
      </c>
      <c r="J236" s="205" t="str">
        <f ca="1">IF(ISERROR($V236),"",OFFSET('Smelter Look-up'!$I$4,$V236-4,0))</f>
        <v>Krasnoyarskiy kray</v>
      </c>
      <c r="K236" s="149"/>
      <c r="L236" s="149"/>
      <c r="M236" s="149"/>
      <c r="N236" s="149"/>
      <c r="O236" s="149"/>
      <c r="P236" s="207"/>
      <c r="Q236" s="150"/>
      <c r="R236" s="148" t="str">
        <f ca="1">IF(ISERROR($V236),"",OFFSET('Smelter Look-up'!$C$4,$V236-4,0)&amp;"")</f>
        <v>Copper Plant Polar Division of MMC Norilsk Nickel</v>
      </c>
      <c r="S236" s="154" t="str">
        <f t="shared" ca="1" si="19"/>
        <v>RU</v>
      </c>
      <c r="T236" s="154" t="str">
        <f ca="1">IF(B236="","",IF(ISERROR(MATCH($J236,SorP!$B$1:$B$6261,0)),"",INDIRECT("'SorP'!$A$"&amp;MATCH($S236&amp;$J236,SorP!C:C,0))))</f>
        <v>RU-KYA</v>
      </c>
      <c r="U236" s="167"/>
      <c r="V236" s="168">
        <f>IF(C236="",NA(),MATCH($B236&amp;$C236,'Smelter Look-up'!$J:$J,0))</f>
        <v>224</v>
      </c>
      <c r="X236" s="169">
        <f t="shared" ca="1" si="18"/>
        <v>0</v>
      </c>
      <c r="AB236" s="312" t="str">
        <f t="shared" si="20"/>
        <v>Copper</v>
      </c>
      <c r="AC236" s="169" t="str">
        <f t="shared" si="21"/>
        <v>Copper</v>
      </c>
      <c r="AD236" s="169" t="str">
        <f t="shared" si="22"/>
        <v>Copper Plant Polar Division of MMC Norilsk Nickel</v>
      </c>
    </row>
    <row r="237" spans="1:30" s="169" customFormat="1" ht="38.25">
      <c r="A237" s="154" t="s">
        <v>18143</v>
      </c>
      <c r="B237" s="302" t="s">
        <v>18108</v>
      </c>
      <c r="C237" s="151" t="s">
        <v>19599</v>
      </c>
      <c r="D237" s="148" t="s">
        <v>19599</v>
      </c>
      <c r="E237" s="148" t="str">
        <f ca="1">IF(ISERROR($V237),"",OFFSET('Smelter Look-up'!$D$4,$V237-4,0)&amp;"")</f>
        <v>CHILE</v>
      </c>
      <c r="F237" s="148" t="str">
        <f ca="1">IF(ISERROR($V237),"",OFFSET('Smelter Look-up'!$E$4,$V237-4,0))</f>
        <v>CID004101</v>
      </c>
      <c r="G237" s="148" t="str">
        <f ca="1">IF(C237=$X$4,"Enter smelter details",IF(ISERROR($V237),"",OFFSET('Smelter Look-up'!$F$4,$V237-4,0)))</f>
        <v>RMI</v>
      </c>
      <c r="H237" s="204">
        <f ca="1">IF(ISERROR($V237),"",OFFSET('Smelter Look-up'!$G$4,$V237-4,0))</f>
        <v>0</v>
      </c>
      <c r="I237" s="205" t="str">
        <f ca="1">IF(ISERROR($V237),"",OFFSET('Smelter Look-up'!$H$4,$V237-4,0))</f>
        <v>Calama</v>
      </c>
      <c r="J237" s="205" t="str">
        <f ca="1">IF(ISERROR($V237),"",OFFSET('Smelter Look-up'!$I$4,$V237-4,0))</f>
        <v>Antofagasta</v>
      </c>
      <c r="K237" s="149"/>
      <c r="L237" s="149"/>
      <c r="M237" s="149"/>
      <c r="N237" s="149"/>
      <c r="O237" s="149"/>
      <c r="P237" s="207"/>
      <c r="Q237" s="150"/>
      <c r="R237" s="148" t="str">
        <f ca="1">IF(ISERROR($V237),"",OFFSET('Smelter Look-up'!$C$4,$V237-4,0)&amp;"")</f>
        <v>Division Chuquicamata</v>
      </c>
      <c r="S237" s="154" t="str">
        <f t="shared" ca="1" si="19"/>
        <v>CL</v>
      </c>
      <c r="T237" s="154" t="str">
        <f ca="1">IF(B237="","",IF(ISERROR(MATCH($J237,SorP!$B$1:$B$6261,0)),"",INDIRECT("'SorP'!$A$"&amp;MATCH($S237&amp;$J237,SorP!C:C,0))))</f>
        <v>CL-AN</v>
      </c>
      <c r="U237" s="167"/>
      <c r="V237" s="168">
        <f>IF(C237="",NA(),MATCH($B237&amp;$C237,'Smelter Look-up'!$J:$J,0))</f>
        <v>225</v>
      </c>
      <c r="X237" s="169">
        <f t="shared" ca="1" si="18"/>
        <v>0</v>
      </c>
      <c r="AB237" s="312" t="str">
        <f t="shared" si="20"/>
        <v>Copper</v>
      </c>
      <c r="AC237" s="169" t="str">
        <f t="shared" si="21"/>
        <v>Copper</v>
      </c>
      <c r="AD237" s="169" t="str">
        <f t="shared" si="22"/>
        <v>Division Chuquicamata</v>
      </c>
    </row>
    <row r="238" spans="1:30" s="169" customFormat="1" ht="38.25">
      <c r="A238" s="154" t="s">
        <v>18143</v>
      </c>
      <c r="B238" s="302" t="s">
        <v>18108</v>
      </c>
      <c r="C238" s="151" t="s">
        <v>19599</v>
      </c>
      <c r="D238" s="148" t="s">
        <v>19599</v>
      </c>
      <c r="E238" s="148" t="str">
        <f ca="1">IF(ISERROR($V238),"",OFFSET('Smelter Look-up'!$D$4,$V238-4,0)&amp;"")</f>
        <v>CHILE</v>
      </c>
      <c r="F238" s="148" t="str">
        <f ca="1">IF(ISERROR($V238),"",OFFSET('Smelter Look-up'!$E$4,$V238-4,0))</f>
        <v>CID004101</v>
      </c>
      <c r="G238" s="148" t="str">
        <f ca="1">IF(C238=$X$4,"Enter smelter details",IF(ISERROR($V238),"",OFFSET('Smelter Look-up'!$F$4,$V238-4,0)))</f>
        <v>RMI</v>
      </c>
      <c r="H238" s="204">
        <f ca="1">IF(ISERROR($V238),"",OFFSET('Smelter Look-up'!$G$4,$V238-4,0))</f>
        <v>0</v>
      </c>
      <c r="I238" s="205" t="str">
        <f ca="1">IF(ISERROR($V238),"",OFFSET('Smelter Look-up'!$H$4,$V238-4,0))</f>
        <v>Calama</v>
      </c>
      <c r="J238" s="205" t="str">
        <f ca="1">IF(ISERROR($V238),"",OFFSET('Smelter Look-up'!$I$4,$V238-4,0))</f>
        <v>Antofagasta</v>
      </c>
      <c r="K238" s="149"/>
      <c r="L238" s="149"/>
      <c r="M238" s="149"/>
      <c r="N238" s="149"/>
      <c r="O238" s="149"/>
      <c r="P238" s="207"/>
      <c r="Q238" s="150"/>
      <c r="R238" s="148" t="str">
        <f ca="1">IF(ISERROR($V238),"",OFFSET('Smelter Look-up'!$C$4,$V238-4,0)&amp;"")</f>
        <v>Division Chuquicamata</v>
      </c>
      <c r="S238" s="154" t="str">
        <f t="shared" ca="1" si="19"/>
        <v>CL</v>
      </c>
      <c r="T238" s="154" t="str">
        <f ca="1">IF(B238="","",IF(ISERROR(MATCH($J238,SorP!$B$1:$B$6261,0)),"",INDIRECT("'SorP'!$A$"&amp;MATCH($S238&amp;$J238,SorP!C:C,0))))</f>
        <v>CL-AN</v>
      </c>
      <c r="U238" s="167"/>
      <c r="V238" s="168">
        <f>IF(C238="",NA(),MATCH($B238&amp;$C238,'Smelter Look-up'!$J:$J,0))</f>
        <v>225</v>
      </c>
      <c r="X238" s="169">
        <f t="shared" ca="1" si="18"/>
        <v>0</v>
      </c>
      <c r="AB238" s="312" t="str">
        <f t="shared" si="20"/>
        <v>Copper</v>
      </c>
      <c r="AC238" s="169" t="str">
        <f t="shared" si="21"/>
        <v>Copper</v>
      </c>
      <c r="AD238" s="169" t="str">
        <f t="shared" si="22"/>
        <v>Division Chuquicamata</v>
      </c>
    </row>
    <row r="239" spans="1:30" s="169" customFormat="1" ht="51">
      <c r="A239" s="154" t="s">
        <v>18153</v>
      </c>
      <c r="B239" s="302" t="s">
        <v>18108</v>
      </c>
      <c r="C239" s="151" t="s">
        <v>19606</v>
      </c>
      <c r="D239" s="148" t="s">
        <v>19606</v>
      </c>
      <c r="E239" s="148" t="str">
        <f ca="1">IF(ISERROR($V239),"",OFFSET('Smelter Look-up'!$D$4,$V239-4,0)&amp;"")</f>
        <v>CHILE</v>
      </c>
      <c r="F239" s="148" t="str">
        <f ca="1">IF(ISERROR($V239),"",OFFSET('Smelter Look-up'!$E$4,$V239-4,0))</f>
        <v>CID004109</v>
      </c>
      <c r="G239" s="148" t="str">
        <f ca="1">IF(C239=$X$4,"Enter smelter details",IF(ISERROR($V239),"",OFFSET('Smelter Look-up'!$F$4,$V239-4,0)))</f>
        <v>RMI</v>
      </c>
      <c r="H239" s="204">
        <f ca="1">IF(ISERROR($V239),"",OFFSET('Smelter Look-up'!$G$4,$V239-4,0))</f>
        <v>0</v>
      </c>
      <c r="I239" s="205" t="str">
        <f ca="1">IF(ISERROR($V239),"",OFFSET('Smelter Look-up'!$H$4,$V239-4,0))</f>
        <v>Rancagua</v>
      </c>
      <c r="J239" s="205" t="str">
        <f ca="1">IF(ISERROR($V239),"",OFFSET('Smelter Look-up'!$I$4,$V239-4,0))</f>
        <v>Libertador General Bernardo O'Higgins</v>
      </c>
      <c r="K239" s="149"/>
      <c r="L239" s="149"/>
      <c r="M239" s="149"/>
      <c r="N239" s="149"/>
      <c r="O239" s="149"/>
      <c r="P239" s="207"/>
      <c r="Q239" s="150"/>
      <c r="R239" s="148" t="str">
        <f ca="1">IF(ISERROR($V239),"",OFFSET('Smelter Look-up'!$C$4,$V239-4,0)&amp;"")</f>
        <v>Division El Teniente</v>
      </c>
      <c r="S239" s="154" t="str">
        <f t="shared" ca="1" si="19"/>
        <v>CL</v>
      </c>
      <c r="T239" s="154" t="str">
        <f ca="1">IF(B239="","",IF(ISERROR(MATCH($J239,SorP!$B$1:$B$6261,0)),"",INDIRECT("'SorP'!$A$"&amp;MATCH($S239&amp;$J239,SorP!C:C,0))))</f>
        <v>CL-LI</v>
      </c>
      <c r="U239" s="167"/>
      <c r="V239" s="168">
        <f>IF(C239="",NA(),MATCH($B239&amp;$C239,'Smelter Look-up'!$J:$J,0))</f>
        <v>227</v>
      </c>
      <c r="X239" s="169">
        <f t="shared" ca="1" si="18"/>
        <v>0</v>
      </c>
      <c r="AB239" s="312" t="str">
        <f t="shared" si="20"/>
        <v>Copper</v>
      </c>
      <c r="AC239" s="169" t="str">
        <f t="shared" si="21"/>
        <v>Copper</v>
      </c>
      <c r="AD239" s="169" t="str">
        <f t="shared" si="22"/>
        <v>Division El Teniente</v>
      </c>
    </row>
    <row r="240" spans="1:30" s="169" customFormat="1" ht="51">
      <c r="A240" s="154" t="s">
        <v>18153</v>
      </c>
      <c r="B240" s="302" t="s">
        <v>18108</v>
      </c>
      <c r="C240" s="151" t="s">
        <v>19606</v>
      </c>
      <c r="D240" s="148" t="s">
        <v>19606</v>
      </c>
      <c r="E240" s="148" t="str">
        <f ca="1">IF(ISERROR($V240),"",OFFSET('Smelter Look-up'!$D$4,$V240-4,0)&amp;"")</f>
        <v>CHILE</v>
      </c>
      <c r="F240" s="148" t="str">
        <f ca="1">IF(ISERROR($V240),"",OFFSET('Smelter Look-up'!$E$4,$V240-4,0))</f>
        <v>CID004109</v>
      </c>
      <c r="G240" s="148" t="str">
        <f ca="1">IF(C240=$X$4,"Enter smelter details",IF(ISERROR($V240),"",OFFSET('Smelter Look-up'!$F$4,$V240-4,0)))</f>
        <v>RMI</v>
      </c>
      <c r="H240" s="204">
        <f ca="1">IF(ISERROR($V240),"",OFFSET('Smelter Look-up'!$G$4,$V240-4,0))</f>
        <v>0</v>
      </c>
      <c r="I240" s="205" t="str">
        <f ca="1">IF(ISERROR($V240),"",OFFSET('Smelter Look-up'!$H$4,$V240-4,0))</f>
        <v>Rancagua</v>
      </c>
      <c r="J240" s="205" t="str">
        <f ca="1">IF(ISERROR($V240),"",OFFSET('Smelter Look-up'!$I$4,$V240-4,0))</f>
        <v>Libertador General Bernardo O'Higgins</v>
      </c>
      <c r="K240" s="149"/>
      <c r="L240" s="149"/>
      <c r="M240" s="149"/>
      <c r="N240" s="149"/>
      <c r="O240" s="149"/>
      <c r="P240" s="207"/>
      <c r="Q240" s="150"/>
      <c r="R240" s="148" t="str">
        <f ca="1">IF(ISERROR($V240),"",OFFSET('Smelter Look-up'!$C$4,$V240-4,0)&amp;"")</f>
        <v>Division El Teniente</v>
      </c>
      <c r="S240" s="154" t="str">
        <f t="shared" ca="1" si="19"/>
        <v>CL</v>
      </c>
      <c r="T240" s="154" t="str">
        <f ca="1">IF(B240="","",IF(ISERROR(MATCH($J240,SorP!$B$1:$B$6261,0)),"",INDIRECT("'SorP'!$A$"&amp;MATCH($S240&amp;$J240,SorP!C:C,0))))</f>
        <v>CL-LI</v>
      </c>
      <c r="U240" s="167"/>
      <c r="V240" s="168">
        <f>IF(C240="",NA(),MATCH($B240&amp;$C240,'Smelter Look-up'!$J:$J,0))</f>
        <v>227</v>
      </c>
      <c r="X240" s="169">
        <f t="shared" ca="1" si="18"/>
        <v>0</v>
      </c>
      <c r="AB240" s="312" t="str">
        <f t="shared" si="20"/>
        <v>Copper</v>
      </c>
      <c r="AC240" s="169" t="str">
        <f t="shared" si="21"/>
        <v>Copper</v>
      </c>
      <c r="AD240" s="169" t="str">
        <f t="shared" si="22"/>
        <v>Division El Teniente</v>
      </c>
    </row>
    <row r="241" spans="1:30" s="169" customFormat="1" ht="51">
      <c r="A241" s="154" t="s">
        <v>18157</v>
      </c>
      <c r="B241" s="302" t="s">
        <v>18108</v>
      </c>
      <c r="C241" s="151" t="s">
        <v>19435</v>
      </c>
      <c r="D241" s="148" t="s">
        <v>19435</v>
      </c>
      <c r="E241" s="148" t="str">
        <f ca="1">IF(ISERROR($V241),"",OFFSET('Smelter Look-up'!$D$4,$V241-4,0)&amp;"")</f>
        <v>CHILE</v>
      </c>
      <c r="F241" s="148" t="str">
        <f ca="1">IF(ISERROR($V241),"",OFFSET('Smelter Look-up'!$E$4,$V241-4,0))</f>
        <v>CID004115</v>
      </c>
      <c r="G241" s="148" t="str">
        <f ca="1">IF(C241=$X$4,"Enter smelter details",IF(ISERROR($V241),"",OFFSET('Smelter Look-up'!$F$4,$V241-4,0)))</f>
        <v>RMI</v>
      </c>
      <c r="H241" s="204">
        <f ca="1">IF(ISERROR($V241),"",OFFSET('Smelter Look-up'!$G$4,$V241-4,0))</f>
        <v>0</v>
      </c>
      <c r="I241" s="205" t="str">
        <f ca="1">IF(ISERROR($V241),"",OFFSET('Smelter Look-up'!$H$4,$V241-4,0))</f>
        <v>Sierra Gorda</v>
      </c>
      <c r="J241" s="205" t="str">
        <f ca="1">IF(ISERROR($V241),"",OFFSET('Smelter Look-up'!$I$4,$V241-4,0))</f>
        <v>Antofagasta</v>
      </c>
      <c r="K241" s="149"/>
      <c r="L241" s="149"/>
      <c r="M241" s="149"/>
      <c r="N241" s="149"/>
      <c r="O241" s="149"/>
      <c r="P241" s="207"/>
      <c r="Q241" s="150"/>
      <c r="R241" s="148" t="str">
        <f ca="1">IF(ISERROR($V241),"",OFFSET('Smelter Look-up'!$C$4,$V241-4,0)&amp;"")</f>
        <v>Division Gabriela Mistral</v>
      </c>
      <c r="S241" s="154" t="str">
        <f t="shared" ca="1" si="19"/>
        <v>CL</v>
      </c>
      <c r="T241" s="154" t="str">
        <f ca="1">IF(B241="","",IF(ISERROR(MATCH($J241,SorP!$B$1:$B$6261,0)),"",INDIRECT("'SorP'!$A$"&amp;MATCH($S241&amp;$J241,SorP!C:C,0))))</f>
        <v>CL-AN</v>
      </c>
      <c r="U241" s="167"/>
      <c r="V241" s="168">
        <f>IF(C241="",NA(),MATCH($B241&amp;$C241,'Smelter Look-up'!$J:$J,0))</f>
        <v>229</v>
      </c>
      <c r="X241" s="169">
        <f t="shared" ca="1" si="18"/>
        <v>0</v>
      </c>
      <c r="AB241" s="312" t="str">
        <f t="shared" si="20"/>
        <v>Copper</v>
      </c>
      <c r="AC241" s="169" t="str">
        <f t="shared" si="21"/>
        <v>Copper</v>
      </c>
      <c r="AD241" s="169" t="str">
        <f t="shared" si="22"/>
        <v>Division Gabriela Mistral</v>
      </c>
    </row>
    <row r="242" spans="1:30" s="169" customFormat="1" ht="51">
      <c r="A242" s="154" t="s">
        <v>18157</v>
      </c>
      <c r="B242" s="302" t="s">
        <v>18108</v>
      </c>
      <c r="C242" s="151" t="s">
        <v>19435</v>
      </c>
      <c r="D242" s="148" t="s">
        <v>19435</v>
      </c>
      <c r="E242" s="148" t="str">
        <f ca="1">IF(ISERROR($V242),"",OFFSET('Smelter Look-up'!$D$4,$V242-4,0)&amp;"")</f>
        <v>CHILE</v>
      </c>
      <c r="F242" s="148" t="str">
        <f ca="1">IF(ISERROR($V242),"",OFFSET('Smelter Look-up'!$E$4,$V242-4,0))</f>
        <v>CID004115</v>
      </c>
      <c r="G242" s="148" t="str">
        <f ca="1">IF(C242=$X$4,"Enter smelter details",IF(ISERROR($V242),"",OFFSET('Smelter Look-up'!$F$4,$V242-4,0)))</f>
        <v>RMI</v>
      </c>
      <c r="H242" s="204">
        <f ca="1">IF(ISERROR($V242),"",OFFSET('Smelter Look-up'!$G$4,$V242-4,0))</f>
        <v>0</v>
      </c>
      <c r="I242" s="205" t="str">
        <f ca="1">IF(ISERROR($V242),"",OFFSET('Smelter Look-up'!$H$4,$V242-4,0))</f>
        <v>Sierra Gorda</v>
      </c>
      <c r="J242" s="205" t="str">
        <f ca="1">IF(ISERROR($V242),"",OFFSET('Smelter Look-up'!$I$4,$V242-4,0))</f>
        <v>Antofagasta</v>
      </c>
      <c r="K242" s="149"/>
      <c r="L242" s="149"/>
      <c r="M242" s="149"/>
      <c r="N242" s="149"/>
      <c r="O242" s="149"/>
      <c r="P242" s="207"/>
      <c r="Q242" s="150"/>
      <c r="R242" s="148" t="str">
        <f ca="1">IF(ISERROR($V242),"",OFFSET('Smelter Look-up'!$C$4,$V242-4,0)&amp;"")</f>
        <v>Division Gabriela Mistral</v>
      </c>
      <c r="S242" s="154" t="str">
        <f t="shared" ca="1" si="19"/>
        <v>CL</v>
      </c>
      <c r="T242" s="154" t="str">
        <f ca="1">IF(B242="","",IF(ISERROR(MATCH($J242,SorP!$B$1:$B$6261,0)),"",INDIRECT("'SorP'!$A$"&amp;MATCH($S242&amp;$J242,SorP!C:C,0))))</f>
        <v>CL-AN</v>
      </c>
      <c r="U242" s="167"/>
      <c r="V242" s="168">
        <f>IF(C242="",NA(),MATCH($B242&amp;$C242,'Smelter Look-up'!$J:$J,0))</f>
        <v>229</v>
      </c>
      <c r="X242" s="169">
        <f t="shared" ca="1" si="18"/>
        <v>0</v>
      </c>
      <c r="AB242" s="312" t="str">
        <f t="shared" si="20"/>
        <v>Copper</v>
      </c>
      <c r="AC242" s="169" t="str">
        <f t="shared" si="21"/>
        <v>Copper</v>
      </c>
      <c r="AD242" s="169" t="str">
        <f t="shared" si="22"/>
        <v>Division Gabriela Mistral</v>
      </c>
    </row>
    <row r="243" spans="1:30" s="169" customFormat="1" ht="51">
      <c r="A243" s="154" t="s">
        <v>18218</v>
      </c>
      <c r="B243" s="302" t="s">
        <v>18108</v>
      </c>
      <c r="C243" s="151" t="s">
        <v>19437</v>
      </c>
      <c r="D243" s="148" t="s">
        <v>19437</v>
      </c>
      <c r="E243" s="148" t="str">
        <f ca="1">IF(ISERROR($V243),"",OFFSET('Smelter Look-up'!$D$4,$V243-4,0)&amp;"")</f>
        <v>CHILE</v>
      </c>
      <c r="F243" s="148" t="str">
        <f ca="1">IF(ISERROR($V243),"",OFFSET('Smelter Look-up'!$E$4,$V243-4,0))</f>
        <v>CID004128</v>
      </c>
      <c r="G243" s="148" t="str">
        <f ca="1">IF(C243=$X$4,"Enter smelter details",IF(ISERROR($V243),"",OFFSET('Smelter Look-up'!$F$4,$V243-4,0)))</f>
        <v>RMI</v>
      </c>
      <c r="H243" s="204">
        <f ca="1">IF(ISERROR($V243),"",OFFSET('Smelter Look-up'!$G$4,$V243-4,0))</f>
        <v>0</v>
      </c>
      <c r="I243" s="205" t="str">
        <f ca="1">IF(ISERROR($V243),"",OFFSET('Smelter Look-up'!$H$4,$V243-4,0))</f>
        <v>Calama</v>
      </c>
      <c r="J243" s="205" t="str">
        <f ca="1">IF(ISERROR($V243),"",OFFSET('Smelter Look-up'!$I$4,$V243-4,0))</f>
        <v>Antofagasta</v>
      </c>
      <c r="K243" s="149"/>
      <c r="L243" s="149"/>
      <c r="M243" s="149"/>
      <c r="N243" s="149"/>
      <c r="O243" s="149"/>
      <c r="P243" s="207"/>
      <c r="Q243" s="150"/>
      <c r="R243" s="148" t="str">
        <f ca="1">IF(ISERROR($V243),"",OFFSET('Smelter Look-up'!$C$4,$V243-4,0)&amp;"")</f>
        <v>Division Radomiro Tomic</v>
      </c>
      <c r="S243" s="154" t="str">
        <f t="shared" ca="1" si="19"/>
        <v>CL</v>
      </c>
      <c r="T243" s="154" t="str">
        <f ca="1">IF(B243="","",IF(ISERROR(MATCH($J243,SorP!$B$1:$B$6261,0)),"",INDIRECT("'SorP'!$A$"&amp;MATCH($S243&amp;$J243,SorP!C:C,0))))</f>
        <v>CL-AN</v>
      </c>
      <c r="U243" s="167"/>
      <c r="V243" s="168">
        <f>IF(C243="",NA(),MATCH($B243&amp;$C243,'Smelter Look-up'!$J:$J,0))</f>
        <v>231</v>
      </c>
      <c r="X243" s="169">
        <f t="shared" ca="1" si="18"/>
        <v>0</v>
      </c>
      <c r="AB243" s="312" t="str">
        <f t="shared" si="20"/>
        <v>Copper</v>
      </c>
      <c r="AC243" s="169" t="str">
        <f t="shared" si="21"/>
        <v>Copper</v>
      </c>
      <c r="AD243" s="169" t="str">
        <f t="shared" si="22"/>
        <v>Division Radomiro Tomic</v>
      </c>
    </row>
    <row r="244" spans="1:30" s="169" customFormat="1" ht="51">
      <c r="A244" s="154" t="s">
        <v>18218</v>
      </c>
      <c r="B244" s="302" t="s">
        <v>18108</v>
      </c>
      <c r="C244" s="151" t="s">
        <v>19437</v>
      </c>
      <c r="D244" s="148" t="s">
        <v>19437</v>
      </c>
      <c r="E244" s="148" t="str">
        <f ca="1">IF(ISERROR($V244),"",OFFSET('Smelter Look-up'!$D$4,$V244-4,0)&amp;"")</f>
        <v>CHILE</v>
      </c>
      <c r="F244" s="148" t="str">
        <f ca="1">IF(ISERROR($V244),"",OFFSET('Smelter Look-up'!$E$4,$V244-4,0))</f>
        <v>CID004128</v>
      </c>
      <c r="G244" s="148" t="str">
        <f ca="1">IF(C244=$X$4,"Enter smelter details",IF(ISERROR($V244),"",OFFSET('Smelter Look-up'!$F$4,$V244-4,0)))</f>
        <v>RMI</v>
      </c>
      <c r="H244" s="204">
        <f ca="1">IF(ISERROR($V244),"",OFFSET('Smelter Look-up'!$G$4,$V244-4,0))</f>
        <v>0</v>
      </c>
      <c r="I244" s="205" t="str">
        <f ca="1">IF(ISERROR($V244),"",OFFSET('Smelter Look-up'!$H$4,$V244-4,0))</f>
        <v>Calama</v>
      </c>
      <c r="J244" s="205" t="str">
        <f ca="1">IF(ISERROR($V244),"",OFFSET('Smelter Look-up'!$I$4,$V244-4,0))</f>
        <v>Antofagasta</v>
      </c>
      <c r="K244" s="149"/>
      <c r="L244" s="149"/>
      <c r="M244" s="149"/>
      <c r="N244" s="149"/>
      <c r="O244" s="149"/>
      <c r="P244" s="207"/>
      <c r="Q244" s="150"/>
      <c r="R244" s="148" t="str">
        <f ca="1">IF(ISERROR($V244),"",OFFSET('Smelter Look-up'!$C$4,$V244-4,0)&amp;"")</f>
        <v>Division Radomiro Tomic</v>
      </c>
      <c r="S244" s="154" t="str">
        <f t="shared" ca="1" si="19"/>
        <v>CL</v>
      </c>
      <c r="T244" s="154" t="str">
        <f ca="1">IF(B244="","",IF(ISERROR(MATCH($J244,SorP!$B$1:$B$6261,0)),"",INDIRECT("'SorP'!$A$"&amp;MATCH($S244&amp;$J244,SorP!C:C,0))))</f>
        <v>CL-AN</v>
      </c>
      <c r="U244" s="167"/>
      <c r="V244" s="168">
        <f>IF(C244="",NA(),MATCH($B244&amp;$C244,'Smelter Look-up'!$J:$J,0))</f>
        <v>231</v>
      </c>
      <c r="X244" s="169">
        <f t="shared" ca="1" si="18"/>
        <v>0</v>
      </c>
      <c r="AB244" s="312" t="str">
        <f t="shared" si="20"/>
        <v>Copper</v>
      </c>
      <c r="AC244" s="169" t="str">
        <f t="shared" si="21"/>
        <v>Copper</v>
      </c>
      <c r="AD244" s="169" t="str">
        <f t="shared" si="22"/>
        <v>Division Radomiro Tomic</v>
      </c>
    </row>
    <row r="245" spans="1:30" s="169" customFormat="1" ht="38.25">
      <c r="A245" s="154" t="s">
        <v>18227</v>
      </c>
      <c r="B245" s="302" t="s">
        <v>18108</v>
      </c>
      <c r="C245" s="151" t="s">
        <v>19439</v>
      </c>
      <c r="D245" s="148" t="s">
        <v>19439</v>
      </c>
      <c r="E245" s="148" t="str">
        <f ca="1">IF(ISERROR($V245),"",OFFSET('Smelter Look-up'!$D$4,$V245-4,0)&amp;"")</f>
        <v>CHILE</v>
      </c>
      <c r="F245" s="148" t="str">
        <f ca="1">IF(ISERROR($V245),"",OFFSET('Smelter Look-up'!$E$4,$V245-4,0))</f>
        <v>CID004131</v>
      </c>
      <c r="G245" s="148" t="str">
        <f ca="1">IF(C245=$X$4,"Enter smelter details",IF(ISERROR($V245),"",OFFSET('Smelter Look-up'!$F$4,$V245-4,0)))</f>
        <v>RMI</v>
      </c>
      <c r="H245" s="204">
        <f ca="1">IF(ISERROR($V245),"",OFFSET('Smelter Look-up'!$G$4,$V245-4,0))</f>
        <v>0</v>
      </c>
      <c r="I245" s="205" t="str">
        <f ca="1">IF(ISERROR($V245),"",OFFSET('Smelter Look-up'!$H$4,$V245-4,0))</f>
        <v>El Salvador</v>
      </c>
      <c r="J245" s="205" t="str">
        <f ca="1">IF(ISERROR($V245),"",OFFSET('Smelter Look-up'!$I$4,$V245-4,0))</f>
        <v>Atacama</v>
      </c>
      <c r="K245" s="149"/>
      <c r="L245" s="149"/>
      <c r="M245" s="149"/>
      <c r="N245" s="149"/>
      <c r="O245" s="149"/>
      <c r="P245" s="207"/>
      <c r="Q245" s="150"/>
      <c r="R245" s="148" t="str">
        <f ca="1">IF(ISERROR($V245),"",OFFSET('Smelter Look-up'!$C$4,$V245-4,0)&amp;"")</f>
        <v>Division Salvador</v>
      </c>
      <c r="S245" s="154" t="str">
        <f t="shared" ca="1" si="19"/>
        <v>CL</v>
      </c>
      <c r="T245" s="154" t="str">
        <f ca="1">IF(B245="","",IF(ISERROR(MATCH($J245,SorP!$B$1:$B$6261,0)),"",INDIRECT("'SorP'!$A$"&amp;MATCH($S245&amp;$J245,SorP!C:C,0))))</f>
        <v>CL-AT</v>
      </c>
      <c r="U245" s="167"/>
      <c r="V245" s="168">
        <f>IF(C245="",NA(),MATCH($B245&amp;$C245,'Smelter Look-up'!$J:$J,0))</f>
        <v>233</v>
      </c>
      <c r="X245" s="169">
        <f t="shared" ca="1" si="18"/>
        <v>0</v>
      </c>
      <c r="AB245" s="312" t="str">
        <f t="shared" si="20"/>
        <v>Copper</v>
      </c>
      <c r="AC245" s="169" t="str">
        <f t="shared" si="21"/>
        <v>Copper</v>
      </c>
      <c r="AD245" s="169" t="str">
        <f t="shared" si="22"/>
        <v>Division Salvador</v>
      </c>
    </row>
    <row r="246" spans="1:30" s="169" customFormat="1" ht="38.25">
      <c r="A246" s="154" t="s">
        <v>18227</v>
      </c>
      <c r="B246" s="302" t="s">
        <v>18108</v>
      </c>
      <c r="C246" s="151" t="s">
        <v>19439</v>
      </c>
      <c r="D246" s="148" t="s">
        <v>19439</v>
      </c>
      <c r="E246" s="148" t="str">
        <f ca="1">IF(ISERROR($V246),"",OFFSET('Smelter Look-up'!$D$4,$V246-4,0)&amp;"")</f>
        <v>CHILE</v>
      </c>
      <c r="F246" s="148" t="str">
        <f ca="1">IF(ISERROR($V246),"",OFFSET('Smelter Look-up'!$E$4,$V246-4,0))</f>
        <v>CID004131</v>
      </c>
      <c r="G246" s="148" t="str">
        <f ca="1">IF(C246=$X$4,"Enter smelter details",IF(ISERROR($V246),"",OFFSET('Smelter Look-up'!$F$4,$V246-4,0)))</f>
        <v>RMI</v>
      </c>
      <c r="H246" s="204">
        <f ca="1">IF(ISERROR($V246),"",OFFSET('Smelter Look-up'!$G$4,$V246-4,0))</f>
        <v>0</v>
      </c>
      <c r="I246" s="205" t="str">
        <f ca="1">IF(ISERROR($V246),"",OFFSET('Smelter Look-up'!$H$4,$V246-4,0))</f>
        <v>El Salvador</v>
      </c>
      <c r="J246" s="205" t="str">
        <f ca="1">IF(ISERROR($V246),"",OFFSET('Smelter Look-up'!$I$4,$V246-4,0))</f>
        <v>Atacama</v>
      </c>
      <c r="K246" s="149"/>
      <c r="L246" s="149"/>
      <c r="M246" s="149"/>
      <c r="N246" s="149"/>
      <c r="O246" s="149"/>
      <c r="P246" s="207"/>
      <c r="Q246" s="150"/>
      <c r="R246" s="148" t="str">
        <f ca="1">IF(ISERROR($V246),"",OFFSET('Smelter Look-up'!$C$4,$V246-4,0)&amp;"")</f>
        <v>Division Salvador</v>
      </c>
      <c r="S246" s="154" t="str">
        <f t="shared" ca="1" si="19"/>
        <v>CL</v>
      </c>
      <c r="T246" s="154" t="str">
        <f ca="1">IF(B246="","",IF(ISERROR(MATCH($J246,SorP!$B$1:$B$6261,0)),"",INDIRECT("'SorP'!$A$"&amp;MATCH($S246&amp;$J246,SorP!C:C,0))))</f>
        <v>CL-AT</v>
      </c>
      <c r="U246" s="167"/>
      <c r="V246" s="168">
        <f>IF(C246="",NA(),MATCH($B246&amp;$C246,'Smelter Look-up'!$J:$J,0))</f>
        <v>233</v>
      </c>
      <c r="X246" s="169">
        <f t="shared" ca="1" si="18"/>
        <v>0</v>
      </c>
      <c r="AB246" s="312" t="str">
        <f t="shared" si="20"/>
        <v>Copper</v>
      </c>
      <c r="AC246" s="169" t="str">
        <f t="shared" si="21"/>
        <v>Copper</v>
      </c>
      <c r="AD246" s="169" t="str">
        <f t="shared" si="22"/>
        <v>Division Salvador</v>
      </c>
    </row>
    <row r="247" spans="1:30" s="169" customFormat="1" ht="38.25">
      <c r="A247" s="154" t="s">
        <v>18182</v>
      </c>
      <c r="B247" s="302" t="s">
        <v>18108</v>
      </c>
      <c r="C247" s="151" t="s">
        <v>19608</v>
      </c>
      <c r="D247" s="148" t="s">
        <v>19608</v>
      </c>
      <c r="E247" s="148" t="str">
        <f ca="1">IF(ISERROR($V247),"",OFFSET('Smelter Look-up'!$D$4,$V247-4,0)&amp;"")</f>
        <v>CHILE</v>
      </c>
      <c r="F247" s="148" t="str">
        <f ca="1">IF(ISERROR($V247),"",OFFSET('Smelter Look-up'!$E$4,$V247-4,0))</f>
        <v>CID004118</v>
      </c>
      <c r="G247" s="148" t="str">
        <f ca="1">IF(C247=$X$4,"Enter smelter details",IF(ISERROR($V247),"",OFFSET('Smelter Look-up'!$F$4,$V247-4,0)))</f>
        <v>RMI</v>
      </c>
      <c r="H247" s="204">
        <f ca="1">IF(ISERROR($V247),"",OFFSET('Smelter Look-up'!$G$4,$V247-4,0))</f>
        <v>0</v>
      </c>
      <c r="I247" s="205" t="str">
        <f ca="1">IF(ISERROR($V247),"",OFFSET('Smelter Look-up'!$H$4,$V247-4,0))</f>
        <v>Las Ventanas, Puchuncavi</v>
      </c>
      <c r="J247" s="205" t="str">
        <f ca="1">IF(ISERROR($V247),"",OFFSET('Smelter Look-up'!$I$4,$V247-4,0))</f>
        <v>Valparaíso</v>
      </c>
      <c r="K247" s="149"/>
      <c r="L247" s="149"/>
      <c r="M247" s="149"/>
      <c r="N247" s="149"/>
      <c r="O247" s="149"/>
      <c r="P247" s="207"/>
      <c r="Q247" s="150"/>
      <c r="R247" s="148" t="str">
        <f ca="1">IF(ISERROR($V247),"",OFFSET('Smelter Look-up'!$C$4,$V247-4,0)&amp;"")</f>
        <v>División Ventanas</v>
      </c>
      <c r="S247" s="154" t="str">
        <f t="shared" ca="1" si="19"/>
        <v>CL</v>
      </c>
      <c r="T247" s="154" t="str">
        <f ca="1">IF(B247="","",IF(ISERROR(MATCH($J247,SorP!$B$1:$B$6261,0)),"",INDIRECT("'SorP'!$A$"&amp;MATCH($S247&amp;$J247,SorP!C:C,0))))</f>
        <v>CL-VS</v>
      </c>
      <c r="U247" s="167"/>
      <c r="V247" s="168">
        <f>IF(C247="",NA(),MATCH($B247&amp;$C247,'Smelter Look-up'!$J:$J,0))</f>
        <v>235</v>
      </c>
      <c r="X247" s="169">
        <f t="shared" ca="1" si="18"/>
        <v>0</v>
      </c>
      <c r="AB247" s="312" t="str">
        <f t="shared" si="20"/>
        <v>Copper</v>
      </c>
      <c r="AC247" s="169" t="str">
        <f t="shared" si="21"/>
        <v>Copper</v>
      </c>
      <c r="AD247" s="169" t="str">
        <f t="shared" si="22"/>
        <v>División Ventanas</v>
      </c>
    </row>
    <row r="248" spans="1:30" s="169" customFormat="1" ht="76.5">
      <c r="A248" s="154" t="s">
        <v>18151</v>
      </c>
      <c r="B248" s="302" t="s">
        <v>18108</v>
      </c>
      <c r="C248" s="151" t="s">
        <v>19609</v>
      </c>
      <c r="D248" s="148" t="s">
        <v>19609</v>
      </c>
      <c r="E248" s="148" t="str">
        <f ca="1">IF(ISERROR($V248),"",OFFSET('Smelter Look-up'!$D$4,$V248-4,0)&amp;"")</f>
        <v>UNITED STATES OF AMERICA</v>
      </c>
      <c r="F248" s="148" t="str">
        <f ca="1">IF(ISERROR($V248),"",OFFSET('Smelter Look-up'!$E$4,$V248-4,0))</f>
        <v>CID004344</v>
      </c>
      <c r="G248" s="148" t="str">
        <f ca="1">IF(C248=$X$4,"Enter smelter details",IF(ISERROR($V248),"",OFFSET('Smelter Look-up'!$F$4,$V248-4,0)))</f>
        <v>RMI</v>
      </c>
      <c r="H248" s="204">
        <f ca="1">IF(ISERROR($V248),"",OFFSET('Smelter Look-up'!$G$4,$V248-4,0))</f>
        <v>0</v>
      </c>
      <c r="I248" s="205" t="str">
        <f ca="1">IF(ISERROR($V248),"",OFFSET('Smelter Look-up'!$H$4,$V248-4,0))</f>
        <v>El Paso</v>
      </c>
      <c r="J248" s="205" t="str">
        <f ca="1">IF(ISERROR($V248),"",OFFSET('Smelter Look-up'!$I$4,$V248-4,0))</f>
        <v>Texas</v>
      </c>
      <c r="K248" s="149"/>
      <c r="L248" s="149"/>
      <c r="M248" s="149"/>
      <c r="N248" s="149"/>
      <c r="O248" s="149"/>
      <c r="P248" s="207"/>
      <c r="Q248" s="150"/>
      <c r="R248" s="148" t="str">
        <f ca="1">IF(ISERROR($V248),"",OFFSET('Smelter Look-up'!$C$4,$V248-4,0)&amp;"")</f>
        <v>Freeport-McMoRan Inc. (El Paso)</v>
      </c>
      <c r="S248" s="154" t="str">
        <f t="shared" ca="1" si="19"/>
        <v>US</v>
      </c>
      <c r="T248" s="154" t="str">
        <f ca="1">IF(B248="","",IF(ISERROR(MATCH($J248,SorP!$B$1:$B$6261,0)),"",INDIRECT("'SorP'!$A$"&amp;MATCH($S248&amp;$J248,SorP!C:C,0))))</f>
        <v>US-TX</v>
      </c>
      <c r="U248" s="167"/>
      <c r="V248" s="168">
        <f>IF(C248="",NA(),MATCH($B248&amp;$C248,'Smelter Look-up'!$J:$J,0))</f>
        <v>246</v>
      </c>
      <c r="X248" s="169">
        <f t="shared" ca="1" si="18"/>
        <v>0</v>
      </c>
      <c r="AB248" s="312" t="str">
        <f t="shared" si="20"/>
        <v>Copper</v>
      </c>
      <c r="AC248" s="169" t="str">
        <f t="shared" si="21"/>
        <v>Copper</v>
      </c>
      <c r="AD248" s="169" t="str">
        <f t="shared" si="22"/>
        <v>Freeport-McMoRan Inc. (El Paso)</v>
      </c>
    </row>
    <row r="249" spans="1:30" s="169" customFormat="1" ht="76.5">
      <c r="A249" s="154" t="s">
        <v>18151</v>
      </c>
      <c r="B249" s="302" t="s">
        <v>18108</v>
      </c>
      <c r="C249" s="151" t="s">
        <v>19609</v>
      </c>
      <c r="D249" s="148" t="s">
        <v>19609</v>
      </c>
      <c r="E249" s="148" t="str">
        <f ca="1">IF(ISERROR($V249),"",OFFSET('Smelter Look-up'!$D$4,$V249-4,0)&amp;"")</f>
        <v>UNITED STATES OF AMERICA</v>
      </c>
      <c r="F249" s="148" t="str">
        <f ca="1">IF(ISERROR($V249),"",OFFSET('Smelter Look-up'!$E$4,$V249-4,0))</f>
        <v>CID004344</v>
      </c>
      <c r="G249" s="148" t="str">
        <f ca="1">IF(C249=$X$4,"Enter smelter details",IF(ISERROR($V249),"",OFFSET('Smelter Look-up'!$F$4,$V249-4,0)))</f>
        <v>RMI</v>
      </c>
      <c r="H249" s="204">
        <f ca="1">IF(ISERROR($V249),"",OFFSET('Smelter Look-up'!$G$4,$V249-4,0))</f>
        <v>0</v>
      </c>
      <c r="I249" s="205" t="str">
        <f ca="1">IF(ISERROR($V249),"",OFFSET('Smelter Look-up'!$H$4,$V249-4,0))</f>
        <v>El Paso</v>
      </c>
      <c r="J249" s="205" t="str">
        <f ca="1">IF(ISERROR($V249),"",OFFSET('Smelter Look-up'!$I$4,$V249-4,0))</f>
        <v>Texas</v>
      </c>
      <c r="K249" s="149"/>
      <c r="L249" s="149"/>
      <c r="M249" s="149"/>
      <c r="N249" s="149"/>
      <c r="O249" s="149"/>
      <c r="P249" s="207"/>
      <c r="Q249" s="150"/>
      <c r="R249" s="148" t="str">
        <f ca="1">IF(ISERROR($V249),"",OFFSET('Smelter Look-up'!$C$4,$V249-4,0)&amp;"")</f>
        <v>Freeport-McMoRan Inc. (El Paso)</v>
      </c>
      <c r="S249" s="154" t="str">
        <f t="shared" ca="1" si="19"/>
        <v>US</v>
      </c>
      <c r="T249" s="154" t="str">
        <f ca="1">IF(B249="","",IF(ISERROR(MATCH($J249,SorP!$B$1:$B$6261,0)),"",INDIRECT("'SorP'!$A$"&amp;MATCH($S249&amp;$J249,SorP!C:C,0))))</f>
        <v>US-TX</v>
      </c>
      <c r="U249" s="167"/>
      <c r="V249" s="168">
        <f>IF(C249="",NA(),MATCH($B249&amp;$C249,'Smelter Look-up'!$J:$J,0))</f>
        <v>246</v>
      </c>
      <c r="X249" s="169">
        <f t="shared" ca="1" si="18"/>
        <v>0</v>
      </c>
      <c r="AB249" s="312" t="str">
        <f t="shared" si="20"/>
        <v>Copper</v>
      </c>
      <c r="AC249" s="169" t="str">
        <f t="shared" si="21"/>
        <v>Copper</v>
      </c>
      <c r="AD249" s="169" t="str">
        <f t="shared" si="22"/>
        <v>Freeport-McMoRan Inc. (El Paso)</v>
      </c>
    </row>
    <row r="250" spans="1:30" s="169" customFormat="1" ht="51">
      <c r="A250" s="154" t="s">
        <v>18153</v>
      </c>
      <c r="B250" s="302" t="s">
        <v>18108</v>
      </c>
      <c r="C250" s="151" t="s">
        <v>19606</v>
      </c>
      <c r="D250" s="148" t="s">
        <v>19606</v>
      </c>
      <c r="E250" s="148" t="str">
        <f ca="1">IF(ISERROR($V250),"",OFFSET('Smelter Look-up'!$D$4,$V250-4,0)&amp;"")</f>
        <v>CHILE</v>
      </c>
      <c r="F250" s="148" t="str">
        <f ca="1">IF(ISERROR($V250),"",OFFSET('Smelter Look-up'!$E$4,$V250-4,0))</f>
        <v>CID004109</v>
      </c>
      <c r="G250" s="148" t="str">
        <f ca="1">IF(C250=$X$4,"Enter smelter details",IF(ISERROR($V250),"",OFFSET('Smelter Look-up'!$F$4,$V250-4,0)))</f>
        <v>RMI</v>
      </c>
      <c r="H250" s="204">
        <f ca="1">IF(ISERROR($V250),"",OFFSET('Smelter Look-up'!$G$4,$V250-4,0))</f>
        <v>0</v>
      </c>
      <c r="I250" s="205" t="str">
        <f ca="1">IF(ISERROR($V250),"",OFFSET('Smelter Look-up'!$H$4,$V250-4,0))</f>
        <v>Rancagua</v>
      </c>
      <c r="J250" s="205" t="str">
        <f ca="1">IF(ISERROR($V250),"",OFFSET('Smelter Look-up'!$I$4,$V250-4,0))</f>
        <v>Libertador General Bernardo O'Higgins</v>
      </c>
      <c r="K250" s="149"/>
      <c r="L250" s="149"/>
      <c r="M250" s="149"/>
      <c r="N250" s="149"/>
      <c r="O250" s="149"/>
      <c r="P250" s="207"/>
      <c r="Q250" s="150"/>
      <c r="R250" s="148" t="str">
        <f ca="1">IF(ISERROR($V250),"",OFFSET('Smelter Look-up'!$C$4,$V250-4,0)&amp;"")</f>
        <v>Division El Teniente</v>
      </c>
      <c r="S250" s="154" t="str">
        <f t="shared" ca="1" si="19"/>
        <v>CL</v>
      </c>
      <c r="T250" s="154" t="str">
        <f ca="1">IF(B250="","",IF(ISERROR(MATCH($J250,SorP!$B$1:$B$6261,0)),"",INDIRECT("'SorP'!$A$"&amp;MATCH($S250&amp;$J250,SorP!C:C,0))))</f>
        <v>CL-LI</v>
      </c>
      <c r="U250" s="167"/>
      <c r="V250" s="168">
        <f>IF(C250="",NA(),MATCH($B250&amp;$C250,'Smelter Look-up'!$J:$J,0))</f>
        <v>227</v>
      </c>
      <c r="X250" s="169">
        <f t="shared" ca="1" si="18"/>
        <v>0</v>
      </c>
      <c r="AB250" s="312" t="str">
        <f t="shared" si="20"/>
        <v>Copper</v>
      </c>
      <c r="AC250" s="169" t="str">
        <f t="shared" si="21"/>
        <v>Copper</v>
      </c>
      <c r="AD250" s="169" t="str">
        <f t="shared" si="22"/>
        <v>Division El Teniente</v>
      </c>
    </row>
    <row r="251" spans="1:30" s="169" customFormat="1" ht="63.75">
      <c r="A251" s="154" t="s">
        <v>18204</v>
      </c>
      <c r="B251" s="302" t="s">
        <v>18108</v>
      </c>
      <c r="C251" s="151" t="s">
        <v>18203</v>
      </c>
      <c r="D251" s="148" t="s">
        <v>18203</v>
      </c>
      <c r="E251" s="148" t="str">
        <f ca="1">IF(ISERROR($V251),"",OFFSET('Smelter Look-up'!$D$4,$V251-4,0)&amp;"")</f>
        <v>CHILE</v>
      </c>
      <c r="F251" s="148" t="str">
        <f ca="1">IF(ISERROR($V251),"",OFFSET('Smelter Look-up'!$E$4,$V251-4,0))</f>
        <v>CID003829</v>
      </c>
      <c r="G251" s="148" t="str">
        <f ca="1">IF(C251=$X$4,"Enter smelter details",IF(ISERROR($V251),"",OFFSET('Smelter Look-up'!$F$4,$V251-4,0)))</f>
        <v>RMI</v>
      </c>
      <c r="H251" s="204">
        <f ca="1">IF(ISERROR($V251),"",OFFSET('Smelter Look-up'!$G$4,$V251-4,0))</f>
        <v>0</v>
      </c>
      <c r="I251" s="205" t="str">
        <f ca="1">IF(ISERROR($V251),"",OFFSET('Smelter Look-up'!$H$4,$V251-4,0))</f>
        <v>Atacama</v>
      </c>
      <c r="J251" s="205" t="str">
        <f ca="1">IF(ISERROR($V251),"",OFFSET('Smelter Look-up'!$I$4,$V251-4,0))</f>
        <v>Antofagasta</v>
      </c>
      <c r="K251" s="149"/>
      <c r="L251" s="149"/>
      <c r="M251" s="149"/>
      <c r="N251" s="149"/>
      <c r="O251" s="149"/>
      <c r="P251" s="207"/>
      <c r="Q251" s="150"/>
      <c r="R251" s="148" t="str">
        <f ca="1">IF(ISERROR($V251),"",OFFSET('Smelter Look-up'!$C$4,$V251-4,0)&amp;"")</f>
        <v>Minera Escondida Limitada</v>
      </c>
      <c r="S251" s="154" t="str">
        <f t="shared" ca="1" si="19"/>
        <v>CL</v>
      </c>
      <c r="T251" s="154" t="str">
        <f ca="1">IF(B251="","",IF(ISERROR(MATCH($J251,SorP!$B$1:$B$6261,0)),"",INDIRECT("'SorP'!$A$"&amp;MATCH($S251&amp;$J251,SorP!C:C,0))))</f>
        <v>CL-AN</v>
      </c>
      <c r="U251" s="167"/>
      <c r="V251" s="168">
        <f>IF(C251="",NA(),MATCH($B251&amp;$C251,'Smelter Look-up'!$J:$J,0))</f>
        <v>307</v>
      </c>
      <c r="X251" s="169">
        <f t="shared" ca="1" si="18"/>
        <v>0</v>
      </c>
      <c r="AB251" s="312" t="str">
        <f t="shared" si="20"/>
        <v>Copper</v>
      </c>
      <c r="AC251" s="169" t="str">
        <f t="shared" si="21"/>
        <v>Copper</v>
      </c>
      <c r="AD251" s="169" t="str">
        <f t="shared" si="22"/>
        <v>Minera Escondida Limitada</v>
      </c>
    </row>
    <row r="252" spans="1:30" s="169" customFormat="1" ht="38.25">
      <c r="A252" s="154" t="s">
        <v>18154</v>
      </c>
      <c r="B252" s="302" t="s">
        <v>18108</v>
      </c>
      <c r="C252" s="151" t="s">
        <v>11860</v>
      </c>
      <c r="D252" s="148" t="s">
        <v>11860</v>
      </c>
      <c r="E252" s="148" t="str">
        <f ca="1">IF(ISERROR($V252),"",OFFSET('Smelter Look-up'!$D$4,$V252-4,0)&amp;"")</f>
        <v>TURKEY</v>
      </c>
      <c r="F252" s="148" t="str">
        <f ca="1">IF(ISERROR($V252),"",OFFSET('Smelter Look-up'!$E$4,$V252-4,0))</f>
        <v>CID004058</v>
      </c>
      <c r="G252" s="148" t="str">
        <f ca="1">IF(C252=$X$4,"Enter smelter details",IF(ISERROR($V252),"",OFFSET('Smelter Look-up'!$F$4,$V252-4,0)))</f>
        <v>RMI</v>
      </c>
      <c r="H252" s="204">
        <f ca="1">IF(ISERROR($V252),"",OFFSET('Smelter Look-up'!$G$4,$V252-4,0))</f>
        <v>0</v>
      </c>
      <c r="I252" s="205" t="str">
        <f ca="1">IF(ISERROR($V252),"",OFFSET('Smelter Look-up'!$H$4,$V252-4,0))</f>
        <v>Mardin</v>
      </c>
      <c r="J252" s="205" t="str">
        <f ca="1">IF(ISERROR($V252),"",OFFSET('Smelter Look-up'!$I$4,$V252-4,0))</f>
        <v>Mardin</v>
      </c>
      <c r="K252" s="149"/>
      <c r="L252" s="149"/>
      <c r="M252" s="149"/>
      <c r="N252" s="149"/>
      <c r="O252" s="149"/>
      <c r="P252" s="207"/>
      <c r="Q252" s="150"/>
      <c r="R252" s="148" t="str">
        <f ca="1">IF(ISERROR($V252),"",OFFSET('Smelter Look-up'!$C$4,$V252-4,0)&amp;"")</f>
        <v>Eti Bakir A.S</v>
      </c>
      <c r="S252" s="154" t="str">
        <f t="shared" ca="1" si="19"/>
        <v>Unknown</v>
      </c>
      <c r="T252" s="154" t="e">
        <f ca="1">IF(B252="","",IF(ISERROR(MATCH($J252,SorP!$B$1:$B$6261,0)),"",INDIRECT("'SorP'!$A$"&amp;MATCH($S252&amp;$J252,SorP!C:C,0))))</f>
        <v>#N/A</v>
      </c>
      <c r="U252" s="167"/>
      <c r="V252" s="168">
        <f>IF(C252="",NA(),MATCH($B252&amp;$C252,'Smelter Look-up'!$J:$J,0))</f>
        <v>239</v>
      </c>
      <c r="X252" s="169">
        <f t="shared" ca="1" si="18"/>
        <v>0</v>
      </c>
      <c r="AB252" s="312" t="str">
        <f t="shared" si="20"/>
        <v>Copper</v>
      </c>
      <c r="AC252" s="169" t="str">
        <f t="shared" si="21"/>
        <v>Copper</v>
      </c>
      <c r="AD252" s="169" t="str">
        <f t="shared" si="22"/>
        <v>Eti Bakir A.S</v>
      </c>
    </row>
    <row r="253" spans="1:30" s="169" customFormat="1" ht="38.25">
      <c r="A253" s="154" t="s">
        <v>18154</v>
      </c>
      <c r="B253" s="302" t="s">
        <v>18108</v>
      </c>
      <c r="C253" s="151" t="s">
        <v>11860</v>
      </c>
      <c r="D253" s="148" t="s">
        <v>11860</v>
      </c>
      <c r="E253" s="148" t="str">
        <f ca="1">IF(ISERROR($V253),"",OFFSET('Smelter Look-up'!$D$4,$V253-4,0)&amp;"")</f>
        <v>TURKEY</v>
      </c>
      <c r="F253" s="148" t="str">
        <f ca="1">IF(ISERROR($V253),"",OFFSET('Smelter Look-up'!$E$4,$V253-4,0))</f>
        <v>CID004058</v>
      </c>
      <c r="G253" s="148" t="str">
        <f ca="1">IF(C253=$X$4,"Enter smelter details",IF(ISERROR($V253),"",OFFSET('Smelter Look-up'!$F$4,$V253-4,0)))</f>
        <v>RMI</v>
      </c>
      <c r="H253" s="204">
        <f ca="1">IF(ISERROR($V253),"",OFFSET('Smelter Look-up'!$G$4,$V253-4,0))</f>
        <v>0</v>
      </c>
      <c r="I253" s="205" t="str">
        <f ca="1">IF(ISERROR($V253),"",OFFSET('Smelter Look-up'!$H$4,$V253-4,0))</f>
        <v>Mardin</v>
      </c>
      <c r="J253" s="205" t="str">
        <f ca="1">IF(ISERROR($V253),"",OFFSET('Smelter Look-up'!$I$4,$V253-4,0))</f>
        <v>Mardin</v>
      </c>
      <c r="K253" s="149"/>
      <c r="L253" s="149"/>
      <c r="M253" s="149"/>
      <c r="N253" s="149"/>
      <c r="O253" s="149"/>
      <c r="P253" s="207"/>
      <c r="Q253" s="150"/>
      <c r="R253" s="148" t="str">
        <f ca="1">IF(ISERROR($V253),"",OFFSET('Smelter Look-up'!$C$4,$V253-4,0)&amp;"")</f>
        <v>Eti Bakir A.S</v>
      </c>
      <c r="S253" s="154" t="str">
        <f t="shared" ca="1" si="19"/>
        <v>Unknown</v>
      </c>
      <c r="T253" s="154" t="e">
        <f ca="1">IF(B253="","",IF(ISERROR(MATCH($J253,SorP!$B$1:$B$6261,0)),"",INDIRECT("'SorP'!$A$"&amp;MATCH($S253&amp;$J253,SorP!C:C,0))))</f>
        <v>#N/A</v>
      </c>
      <c r="U253" s="167"/>
      <c r="V253" s="168">
        <f>IF(C253="",NA(),MATCH($B253&amp;$C253,'Smelter Look-up'!$J:$J,0))</f>
        <v>239</v>
      </c>
      <c r="X253" s="169">
        <f t="shared" ca="1" si="18"/>
        <v>0</v>
      </c>
      <c r="AB253" s="312" t="str">
        <f t="shared" si="20"/>
        <v>Copper</v>
      </c>
      <c r="AC253" s="169" t="str">
        <f t="shared" si="21"/>
        <v>Copper</v>
      </c>
      <c r="AD253" s="169" t="str">
        <f t="shared" si="22"/>
        <v>Eti Bakir A.S</v>
      </c>
    </row>
    <row r="254" spans="1:30" s="169" customFormat="1" ht="38.25">
      <c r="A254" s="154" t="s">
        <v>18154</v>
      </c>
      <c r="B254" s="302" t="s">
        <v>18108</v>
      </c>
      <c r="C254" s="151" t="s">
        <v>11860</v>
      </c>
      <c r="D254" s="148" t="s">
        <v>11860</v>
      </c>
      <c r="E254" s="148" t="str">
        <f ca="1">IF(ISERROR($V254),"",OFFSET('Smelter Look-up'!$D$4,$V254-4,0)&amp;"")</f>
        <v>TURKEY</v>
      </c>
      <c r="F254" s="148" t="str">
        <f ca="1">IF(ISERROR($V254),"",OFFSET('Smelter Look-up'!$E$4,$V254-4,0))</f>
        <v>CID004058</v>
      </c>
      <c r="G254" s="148" t="str">
        <f ca="1">IF(C254=$X$4,"Enter smelter details",IF(ISERROR($V254),"",OFFSET('Smelter Look-up'!$F$4,$V254-4,0)))</f>
        <v>RMI</v>
      </c>
      <c r="H254" s="204">
        <f ca="1">IF(ISERROR($V254),"",OFFSET('Smelter Look-up'!$G$4,$V254-4,0))</f>
        <v>0</v>
      </c>
      <c r="I254" s="205" t="str">
        <f ca="1">IF(ISERROR($V254),"",OFFSET('Smelter Look-up'!$H$4,$V254-4,0))</f>
        <v>Mardin</v>
      </c>
      <c r="J254" s="205" t="str">
        <f ca="1">IF(ISERROR($V254),"",OFFSET('Smelter Look-up'!$I$4,$V254-4,0))</f>
        <v>Mardin</v>
      </c>
      <c r="K254" s="149"/>
      <c r="L254" s="149"/>
      <c r="M254" s="149"/>
      <c r="N254" s="149"/>
      <c r="O254" s="149"/>
      <c r="P254" s="207"/>
      <c r="Q254" s="150"/>
      <c r="R254" s="148" t="str">
        <f ca="1">IF(ISERROR($V254),"",OFFSET('Smelter Look-up'!$C$4,$V254-4,0)&amp;"")</f>
        <v>Eti Bakir A.S</v>
      </c>
      <c r="S254" s="154" t="str">
        <f t="shared" ca="1" si="19"/>
        <v>Unknown</v>
      </c>
      <c r="T254" s="154" t="e">
        <f ca="1">IF(B254="","",IF(ISERROR(MATCH($J254,SorP!$B$1:$B$6261,0)),"",INDIRECT("'SorP'!$A$"&amp;MATCH($S254&amp;$J254,SorP!C:C,0))))</f>
        <v>#N/A</v>
      </c>
      <c r="U254" s="167"/>
      <c r="V254" s="168">
        <f>IF(C254="",NA(),MATCH($B254&amp;$C254,'Smelter Look-up'!$J:$J,0))</f>
        <v>239</v>
      </c>
      <c r="X254" s="169">
        <f t="shared" ca="1" si="18"/>
        <v>0</v>
      </c>
      <c r="AB254" s="312" t="str">
        <f t="shared" si="20"/>
        <v>Copper</v>
      </c>
      <c r="AC254" s="169" t="str">
        <f t="shared" si="21"/>
        <v>Copper</v>
      </c>
      <c r="AD254" s="169" t="str">
        <f t="shared" si="22"/>
        <v>Eti Bakir A.S</v>
      </c>
    </row>
    <row r="255" spans="1:30" s="169" customFormat="1" ht="51">
      <c r="A255" s="154" t="s">
        <v>18155</v>
      </c>
      <c r="B255" s="302" t="s">
        <v>18108</v>
      </c>
      <c r="C255" s="151" t="s">
        <v>11908</v>
      </c>
      <c r="D255" s="148" t="s">
        <v>11908</v>
      </c>
      <c r="E255" s="148" t="str">
        <f ca="1">IF(ISERROR($V255),"",OFFSET('Smelter Look-up'!$D$4,$V255-4,0)&amp;"")</f>
        <v>CONGO, DEMOCRATIC REPUBLIC OF THE</v>
      </c>
      <c r="F255" s="148" t="str">
        <f ca="1">IF(ISERROR($V255),"",OFFSET('Smelter Look-up'!$E$4,$V255-4,0))</f>
        <v>CID004687</v>
      </c>
      <c r="G255" s="148" t="str">
        <f ca="1">IF(C255=$X$4,"Enter smelter details",IF(ISERROR($V255),"",OFFSET('Smelter Look-up'!$F$4,$V255-4,0)))</f>
        <v>RMI</v>
      </c>
      <c r="H255" s="204">
        <f ca="1">IF(ISERROR($V255),"",OFFSET('Smelter Look-up'!$G$4,$V255-4,0))</f>
        <v>0</v>
      </c>
      <c r="I255" s="205" t="str">
        <f ca="1">IF(ISERROR($V255),"",OFFSET('Smelter Look-up'!$H$4,$V255-4,0))</f>
        <v>Luishia</v>
      </c>
      <c r="J255" s="205" t="str">
        <f ca="1">IF(ISERROR($V255),"",OFFSET('Smelter Look-up'!$I$4,$V255-4,0))</f>
        <v>Haut-Katanga</v>
      </c>
      <c r="K255" s="149"/>
      <c r="L255" s="149"/>
      <c r="M255" s="149"/>
      <c r="N255" s="149"/>
      <c r="O255" s="149"/>
      <c r="P255" s="207"/>
      <c r="Q255" s="150"/>
      <c r="R255" s="148" t="str">
        <f ca="1">IF(ISERROR($V255),"",OFFSET('Smelter Look-up'!$C$4,$V255-4,0)&amp;"")</f>
        <v>Excellen Minerals SARL</v>
      </c>
      <c r="S255" s="154" t="str">
        <f t="shared" ca="1" si="19"/>
        <v>CD</v>
      </c>
      <c r="T255" s="154" t="str">
        <f ca="1">IF(B255="","",IF(ISERROR(MATCH($J255,SorP!$B$1:$B$6261,0)),"",INDIRECT("'SorP'!$A$"&amp;MATCH($S255&amp;$J255,SorP!C:C,0))))</f>
        <v>CD-HK</v>
      </c>
      <c r="U255" s="167"/>
      <c r="V255" s="168">
        <f>IF(C255="",NA(),MATCH($B255&amp;$C255,'Smelter Look-up'!$J:$J,0))</f>
        <v>242</v>
      </c>
      <c r="X255" s="169">
        <f t="shared" ref="X255:X318" ca="1" si="23">IF(AND(C255="Smelter not listed",OR(LEN(D255)=0,LEN(E255)=0)),1,0)</f>
        <v>0</v>
      </c>
      <c r="AB255" s="312" t="str">
        <f t="shared" si="20"/>
        <v>Copper</v>
      </c>
      <c r="AC255" s="169" t="str">
        <f t="shared" si="21"/>
        <v>Copper</v>
      </c>
      <c r="AD255" s="169" t="str">
        <f t="shared" si="22"/>
        <v>Excellen Minerals SARL</v>
      </c>
    </row>
    <row r="256" spans="1:30" s="169" customFormat="1" ht="51">
      <c r="A256" s="154" t="s">
        <v>19441</v>
      </c>
      <c r="B256" s="302" t="s">
        <v>18108</v>
      </c>
      <c r="C256" s="151" t="s">
        <v>90</v>
      </c>
      <c r="D256" s="148" t="s">
        <v>90</v>
      </c>
      <c r="E256" s="148" t="str">
        <f ca="1">IF(ISERROR($V256),"",OFFSET('Smelter Look-up'!$D$4,$V256-4,0)&amp;"")</f>
        <v>CHINA</v>
      </c>
      <c r="F256" s="148" t="str">
        <f ca="1">IF(ISERROR($V256),"",OFFSET('Smelter Look-up'!$E$4,$V256-4,0))</f>
        <v>CID005354</v>
      </c>
      <c r="G256" s="148" t="str">
        <f ca="1">IF(C256=$X$4,"Enter smelter details",IF(ISERROR($V256),"",OFFSET('Smelter Look-up'!$F$4,$V256-4,0)))</f>
        <v>RMI</v>
      </c>
      <c r="H256" s="204">
        <f ca="1">IF(ISERROR($V256),"",OFFSET('Smelter Look-up'!$G$4,$V256-4,0))</f>
        <v>0</v>
      </c>
      <c r="I256" s="205" t="str">
        <f ca="1">IF(ISERROR($V256),"",OFFSET('Smelter Look-up'!$H$4,$V256-4,0))</f>
        <v>Baoding</v>
      </c>
      <c r="J256" s="205" t="str">
        <f ca="1">IF(ISERROR($V256),"",OFFSET('Smelter Look-up'!$I$4,$V256-4,0))</f>
        <v>Hebei Sheng</v>
      </c>
      <c r="K256" s="149"/>
      <c r="L256" s="149"/>
      <c r="M256" s="149"/>
      <c r="N256" s="149"/>
      <c r="O256" s="149"/>
      <c r="P256" s="207"/>
      <c r="Q256" s="150"/>
      <c r="R256" s="148" t="str">
        <f ca="1">IF(ISERROR($V256),"",OFFSET('Smelter Look-up'!$C$4,$V256-4,0)&amp;"")</f>
        <v>Fairsky Industrial Co., Limited</v>
      </c>
      <c r="S256" s="154" t="str">
        <f t="shared" ref="S256:S319" ca="1" si="24">IF(B256="","",IF(ISERROR(MATCH($E256,CL,0)),"Unknown",INDIRECT("'C'!$A$"&amp;MATCH($E256,CL,0)+1)))</f>
        <v>CN</v>
      </c>
      <c r="T256" s="154" t="str">
        <f ca="1">IF(B256="","",IF(ISERROR(MATCH($J256,SorP!$B$1:$B$6261,0)),"",INDIRECT("'SorP'!$A$"&amp;MATCH($S256&amp;$J256,SorP!C:C,0))))</f>
        <v>CN-HE</v>
      </c>
      <c r="U256" s="167"/>
      <c r="V256" s="168">
        <f>IF(C256="",NA(),MATCH($B256&amp;$C256,'Smelter Look-up'!$J:$J,0))</f>
        <v>243</v>
      </c>
      <c r="X256" s="169">
        <f t="shared" ca="1" si="23"/>
        <v>0</v>
      </c>
      <c r="AB256" s="312" t="str">
        <f t="shared" si="20"/>
        <v>Copper</v>
      </c>
      <c r="AC256" s="169" t="str">
        <f t="shared" si="21"/>
        <v>Copper</v>
      </c>
      <c r="AD256" s="169" t="str">
        <f t="shared" si="22"/>
        <v>Fairsky Industrial Co., Limited</v>
      </c>
    </row>
    <row r="257" spans="1:30" s="169" customFormat="1" ht="76.5">
      <c r="A257" s="154" t="s">
        <v>20383</v>
      </c>
      <c r="B257" s="302" t="s">
        <v>18108</v>
      </c>
      <c r="C257" s="151" t="s">
        <v>19581</v>
      </c>
      <c r="D257" s="148" t="s">
        <v>19581</v>
      </c>
      <c r="E257" s="148" t="str">
        <f ca="1">IF(ISERROR($V257),"",OFFSET('Smelter Look-up'!$D$4,$V257-4,0)&amp;"")</f>
        <v>UNITED STATES OF AMERICA</v>
      </c>
      <c r="F257" s="148" t="str">
        <f ca="1">IF(ISERROR($V257),"",OFFSET('Smelter Look-up'!$E$4,$V257-4,0))</f>
        <v>CID005470</v>
      </c>
      <c r="G257" s="148" t="str">
        <f ca="1">IF(C257=$X$4,"Enter smelter details",IF(ISERROR($V257),"",OFFSET('Smelter Look-up'!$F$4,$V257-4,0)))</f>
        <v>RMI</v>
      </c>
      <c r="H257" s="204">
        <f ca="1">IF(ISERROR($V257),"",OFFSET('Smelter Look-up'!$G$4,$V257-4,0))</f>
        <v>0</v>
      </c>
      <c r="I257" s="205" t="str">
        <f ca="1">IF(ISERROR($V257),"",OFFSET('Smelter Look-up'!$H$4,$V257-4,0))</f>
        <v>Bagdad</v>
      </c>
      <c r="J257" s="205" t="str">
        <f ca="1">IF(ISERROR($V257),"",OFFSET('Smelter Look-up'!$I$4,$V257-4,0))</f>
        <v>Arizona</v>
      </c>
      <c r="K257" s="149"/>
      <c r="L257" s="149"/>
      <c r="M257" s="149"/>
      <c r="N257" s="149"/>
      <c r="O257" s="149"/>
      <c r="P257" s="207"/>
      <c r="Q257" s="150"/>
      <c r="R257" s="148" t="str">
        <f ca="1">IF(ISERROR($V257),"",OFFSET('Smelter Look-up'!$C$4,$V257-4,0)&amp;"")</f>
        <v>Freeport-McMoRan Inc. (Bagdad)</v>
      </c>
      <c r="S257" s="154" t="str">
        <f t="shared" ca="1" si="24"/>
        <v>US</v>
      </c>
      <c r="T257" s="154" t="str">
        <f ca="1">IF(B257="","",IF(ISERROR(MATCH($J257,SorP!$B$1:$B$6261,0)),"",INDIRECT("'SorP'!$A$"&amp;MATCH($S257&amp;$J257,SorP!C:C,0))))</f>
        <v>US-AZ</v>
      </c>
      <c r="U257" s="167"/>
      <c r="V257" s="168">
        <f>IF(C257="",NA(),MATCH($B257&amp;$C257,'Smelter Look-up'!$J:$J,0))</f>
        <v>244</v>
      </c>
      <c r="X257" s="169">
        <f t="shared" ca="1" si="23"/>
        <v>0</v>
      </c>
      <c r="AB257" s="312" t="str">
        <f t="shared" si="20"/>
        <v>Copper</v>
      </c>
      <c r="AC257" s="169" t="str">
        <f t="shared" si="21"/>
        <v>Copper</v>
      </c>
      <c r="AD257" s="169" t="str">
        <f t="shared" si="22"/>
        <v>Freeport-McMoRan Inc. (Bagdad)</v>
      </c>
    </row>
    <row r="258" spans="1:30" s="169" customFormat="1" ht="76.5">
      <c r="A258" s="154" t="s">
        <v>19582</v>
      </c>
      <c r="B258" s="302" t="s">
        <v>18108</v>
      </c>
      <c r="C258" s="151" t="s">
        <v>19581</v>
      </c>
      <c r="D258" s="148" t="s">
        <v>19581</v>
      </c>
      <c r="E258" s="148" t="str">
        <f ca="1">IF(ISERROR($V258),"",OFFSET('Smelter Look-up'!$D$4,$V258-4,0)&amp;"")</f>
        <v>UNITED STATES OF AMERICA</v>
      </c>
      <c r="F258" s="148" t="str">
        <f ca="1">IF(ISERROR($V258),"",OFFSET('Smelter Look-up'!$E$4,$V258-4,0))</f>
        <v>CID005470</v>
      </c>
      <c r="G258" s="148" t="str">
        <f ca="1">IF(C258=$X$4,"Enter smelter details",IF(ISERROR($V258),"",OFFSET('Smelter Look-up'!$F$4,$V258-4,0)))</f>
        <v>RMI</v>
      </c>
      <c r="H258" s="204">
        <f ca="1">IF(ISERROR($V258),"",OFFSET('Smelter Look-up'!$G$4,$V258-4,0))</f>
        <v>0</v>
      </c>
      <c r="I258" s="205" t="str">
        <f ca="1">IF(ISERROR($V258),"",OFFSET('Smelter Look-up'!$H$4,$V258-4,0))</f>
        <v>Bagdad</v>
      </c>
      <c r="J258" s="205" t="str">
        <f ca="1">IF(ISERROR($V258),"",OFFSET('Smelter Look-up'!$I$4,$V258-4,0))</f>
        <v>Arizona</v>
      </c>
      <c r="K258" s="149"/>
      <c r="L258" s="149"/>
      <c r="M258" s="149"/>
      <c r="N258" s="149"/>
      <c r="O258" s="149"/>
      <c r="P258" s="207"/>
      <c r="Q258" s="150"/>
      <c r="R258" s="148" t="str">
        <f ca="1">IF(ISERROR($V258),"",OFFSET('Smelter Look-up'!$C$4,$V258-4,0)&amp;"")</f>
        <v>Freeport-McMoRan Inc. (Bagdad)</v>
      </c>
      <c r="S258" s="154" t="str">
        <f t="shared" ca="1" si="24"/>
        <v>US</v>
      </c>
      <c r="T258" s="154" t="str">
        <f ca="1">IF(B258="","",IF(ISERROR(MATCH($J258,SorP!$B$1:$B$6261,0)),"",INDIRECT("'SorP'!$A$"&amp;MATCH($S258&amp;$J258,SorP!C:C,0))))</f>
        <v>US-AZ</v>
      </c>
      <c r="U258" s="167"/>
      <c r="V258" s="168">
        <f>IF(C258="",NA(),MATCH($B258&amp;$C258,'Smelter Look-up'!$J:$J,0))</f>
        <v>244</v>
      </c>
      <c r="X258" s="169">
        <f t="shared" ca="1" si="23"/>
        <v>0</v>
      </c>
      <c r="AB258" s="312" t="str">
        <f t="shared" si="20"/>
        <v>Copper</v>
      </c>
      <c r="AC258" s="169" t="str">
        <f t="shared" si="21"/>
        <v>Copper</v>
      </c>
      <c r="AD258" s="169" t="str">
        <f t="shared" si="22"/>
        <v>Freeport-McMoRan Inc. (Bagdad)</v>
      </c>
    </row>
    <row r="259" spans="1:30" s="169" customFormat="1" ht="63.75">
      <c r="A259" s="154" t="s">
        <v>18141</v>
      </c>
      <c r="B259" s="302" t="s">
        <v>18108</v>
      </c>
      <c r="C259" s="151" t="s">
        <v>19598</v>
      </c>
      <c r="D259" s="148" t="s">
        <v>19598</v>
      </c>
      <c r="E259" s="148" t="str">
        <f ca="1">IF(ISERROR($V259),"",OFFSET('Smelter Look-up'!$D$4,$V259-4,0)&amp;"")</f>
        <v>UNITED STATES OF AMERICA</v>
      </c>
      <c r="F259" s="148" t="str">
        <f ca="1">IF(ISERROR($V259),"",OFFSET('Smelter Look-up'!$E$4,$V259-4,0))</f>
        <v>CID004341</v>
      </c>
      <c r="G259" s="148" t="str">
        <f ca="1">IF(C259=$X$4,"Enter smelter details",IF(ISERROR($V259),"",OFFSET('Smelter Look-up'!$F$4,$V259-4,0)))</f>
        <v>RMI</v>
      </c>
      <c r="H259" s="204">
        <f ca="1">IF(ISERROR($V259),"",OFFSET('Smelter Look-up'!$G$4,$V259-4,0))</f>
        <v>0</v>
      </c>
      <c r="I259" s="205" t="str">
        <f ca="1">IF(ISERROR($V259),"",OFFSET('Smelter Look-up'!$H$4,$V259-4,0))</f>
        <v>Vanadium</v>
      </c>
      <c r="J259" s="205" t="str">
        <f ca="1">IF(ISERROR($V259),"",OFFSET('Smelter Look-up'!$I$4,$V259-4,0))</f>
        <v>New Mexico</v>
      </c>
      <c r="K259" s="149"/>
      <c r="L259" s="149"/>
      <c r="M259" s="149"/>
      <c r="N259" s="149"/>
      <c r="O259" s="149"/>
      <c r="P259" s="207"/>
      <c r="Q259" s="150"/>
      <c r="R259" s="148" t="str">
        <f ca="1">IF(ISERROR($V259),"",OFFSET('Smelter Look-up'!$C$4,$V259-4,0)&amp;"")</f>
        <v>Freeport-McMoRan Inc. (Chino)</v>
      </c>
      <c r="S259" s="154" t="str">
        <f t="shared" ca="1" si="24"/>
        <v>US</v>
      </c>
      <c r="T259" s="154" t="str">
        <f ca="1">IF(B259="","",IF(ISERROR(MATCH($J259,SorP!$B$1:$B$6261,0)),"",INDIRECT("'SorP'!$A$"&amp;MATCH($S259&amp;$J259,SorP!C:C,0))))</f>
        <v>US-NM</v>
      </c>
      <c r="U259" s="167"/>
      <c r="V259" s="168">
        <f>IF(C259="",NA(),MATCH($B259&amp;$C259,'Smelter Look-up'!$J:$J,0))</f>
        <v>245</v>
      </c>
      <c r="X259" s="169">
        <f t="shared" ca="1" si="23"/>
        <v>0</v>
      </c>
      <c r="AB259" s="312" t="str">
        <f t="shared" si="20"/>
        <v>Copper</v>
      </c>
      <c r="AC259" s="169" t="str">
        <f t="shared" si="21"/>
        <v>Copper</v>
      </c>
      <c r="AD259" s="169" t="str">
        <f t="shared" si="22"/>
        <v>Freeport-McMoRan Inc. (Chino)</v>
      </c>
    </row>
    <row r="260" spans="1:30" s="169" customFormat="1" ht="76.5">
      <c r="A260" s="154" t="s">
        <v>18151</v>
      </c>
      <c r="B260" s="302" t="s">
        <v>18108</v>
      </c>
      <c r="C260" s="151" t="s">
        <v>19609</v>
      </c>
      <c r="D260" s="148" t="s">
        <v>19609</v>
      </c>
      <c r="E260" s="148" t="str">
        <f ca="1">IF(ISERROR($V260),"",OFFSET('Smelter Look-up'!$D$4,$V260-4,0)&amp;"")</f>
        <v>UNITED STATES OF AMERICA</v>
      </c>
      <c r="F260" s="148" t="str">
        <f ca="1">IF(ISERROR($V260),"",OFFSET('Smelter Look-up'!$E$4,$V260-4,0))</f>
        <v>CID004344</v>
      </c>
      <c r="G260" s="148" t="str">
        <f ca="1">IF(C260=$X$4,"Enter smelter details",IF(ISERROR($V260),"",OFFSET('Smelter Look-up'!$F$4,$V260-4,0)))</f>
        <v>RMI</v>
      </c>
      <c r="H260" s="204">
        <f ca="1">IF(ISERROR($V260),"",OFFSET('Smelter Look-up'!$G$4,$V260-4,0))</f>
        <v>0</v>
      </c>
      <c r="I260" s="205" t="str">
        <f ca="1">IF(ISERROR($V260),"",OFFSET('Smelter Look-up'!$H$4,$V260-4,0))</f>
        <v>El Paso</v>
      </c>
      <c r="J260" s="205" t="str">
        <f ca="1">IF(ISERROR($V260),"",OFFSET('Smelter Look-up'!$I$4,$V260-4,0))</f>
        <v>Texas</v>
      </c>
      <c r="K260" s="149"/>
      <c r="L260" s="149"/>
      <c r="M260" s="149"/>
      <c r="N260" s="149"/>
      <c r="O260" s="149"/>
      <c r="P260" s="207"/>
      <c r="Q260" s="150"/>
      <c r="R260" s="148" t="str">
        <f ca="1">IF(ISERROR($V260),"",OFFSET('Smelter Look-up'!$C$4,$V260-4,0)&amp;"")</f>
        <v>Freeport-McMoRan Inc. (El Paso)</v>
      </c>
      <c r="S260" s="154" t="str">
        <f t="shared" ca="1" si="24"/>
        <v>US</v>
      </c>
      <c r="T260" s="154" t="str">
        <f ca="1">IF(B260="","",IF(ISERROR(MATCH($J260,SorP!$B$1:$B$6261,0)),"",INDIRECT("'SorP'!$A$"&amp;MATCH($S260&amp;$J260,SorP!C:C,0))))</f>
        <v>US-TX</v>
      </c>
      <c r="U260" s="167"/>
      <c r="V260" s="168">
        <f>IF(C260="",NA(),MATCH($B260&amp;$C260,'Smelter Look-up'!$J:$J,0))</f>
        <v>246</v>
      </c>
      <c r="X260" s="169">
        <f t="shared" ca="1" si="23"/>
        <v>0</v>
      </c>
      <c r="AB260" s="312" t="str">
        <f t="shared" si="20"/>
        <v>Copper</v>
      </c>
      <c r="AC260" s="169" t="str">
        <f t="shared" si="21"/>
        <v>Copper</v>
      </c>
      <c r="AD260" s="169" t="str">
        <f t="shared" si="22"/>
        <v>Freeport-McMoRan Inc. (El Paso)</v>
      </c>
    </row>
    <row r="261" spans="1:30" s="169" customFormat="1" ht="63.75">
      <c r="A261" s="154" t="s">
        <v>18198</v>
      </c>
      <c r="B261" s="302" t="s">
        <v>18108</v>
      </c>
      <c r="C261" s="151" t="s">
        <v>19610</v>
      </c>
      <c r="D261" s="148" t="s">
        <v>19610</v>
      </c>
      <c r="E261" s="148" t="str">
        <f ca="1">IF(ISERROR($V261),"",OFFSET('Smelter Look-up'!$D$4,$V261-4,0)&amp;"")</f>
        <v>UNITED STATES OF AMERICA</v>
      </c>
      <c r="F261" s="148" t="str">
        <f ca="1">IF(ISERROR($V261),"",OFFSET('Smelter Look-up'!$E$4,$V261-4,0))</f>
        <v>CID004353</v>
      </c>
      <c r="G261" s="148" t="str">
        <f ca="1">IF(C261=$X$4,"Enter smelter details",IF(ISERROR($V261),"",OFFSET('Smelter Look-up'!$F$4,$V261-4,0)))</f>
        <v>RMI</v>
      </c>
      <c r="H261" s="204">
        <f ca="1">IF(ISERROR($V261),"",OFFSET('Smelter Look-up'!$G$4,$V261-4,0))</f>
        <v>0</v>
      </c>
      <c r="I261" s="205" t="str">
        <f ca="1">IF(ISERROR($V261),"",OFFSET('Smelter Look-up'!$H$4,$V261-4,0))</f>
        <v>Claypool</v>
      </c>
      <c r="J261" s="205" t="str">
        <f ca="1">IF(ISERROR($V261),"",OFFSET('Smelter Look-up'!$I$4,$V261-4,0))</f>
        <v>Arizona</v>
      </c>
      <c r="K261" s="149"/>
      <c r="L261" s="149"/>
      <c r="M261" s="149"/>
      <c r="N261" s="149"/>
      <c r="O261" s="149"/>
      <c r="P261" s="207"/>
      <c r="Q261" s="150"/>
      <c r="R261" s="148" t="str">
        <f ca="1">IF(ISERROR($V261),"",OFFSET('Smelter Look-up'!$C$4,$V261-4,0)&amp;"")</f>
        <v>Freeport-McMoRan Inc. (Miami)</v>
      </c>
      <c r="S261" s="154" t="str">
        <f t="shared" ca="1" si="24"/>
        <v>US</v>
      </c>
      <c r="T261" s="154" t="str">
        <f ca="1">IF(B261="","",IF(ISERROR(MATCH($J261,SorP!$B$1:$B$6261,0)),"",INDIRECT("'SorP'!$A$"&amp;MATCH($S261&amp;$J261,SorP!C:C,0))))</f>
        <v>US-AZ</v>
      </c>
      <c r="U261" s="167"/>
      <c r="V261" s="168">
        <f>IF(C261="",NA(),MATCH($B261&amp;$C261,'Smelter Look-up'!$J:$J,0))</f>
        <v>247</v>
      </c>
      <c r="X261" s="169">
        <f t="shared" ca="1" si="23"/>
        <v>0</v>
      </c>
      <c r="AB261" s="312" t="str">
        <f t="shared" si="20"/>
        <v>Copper</v>
      </c>
      <c r="AC261" s="169" t="str">
        <f t="shared" si="21"/>
        <v>Copper</v>
      </c>
      <c r="AD261" s="169" t="str">
        <f t="shared" si="22"/>
        <v>Freeport-McMoRan Inc. (Miami)</v>
      </c>
    </row>
    <row r="262" spans="1:30" s="169" customFormat="1" ht="76.5">
      <c r="A262" s="154" t="s">
        <v>18206</v>
      </c>
      <c r="B262" s="302" t="s">
        <v>18108</v>
      </c>
      <c r="C262" s="151" t="s">
        <v>19612</v>
      </c>
      <c r="D262" s="148" t="s">
        <v>19612</v>
      </c>
      <c r="E262" s="148" t="str">
        <f ca="1">IF(ISERROR($V262),"",OFFSET('Smelter Look-up'!$D$4,$V262-4,0)&amp;"")</f>
        <v>UNITED STATES OF AMERICA</v>
      </c>
      <c r="F262" s="148" t="str">
        <f ca="1">IF(ISERROR($V262),"",OFFSET('Smelter Look-up'!$E$4,$V262-4,0))</f>
        <v>CID004356</v>
      </c>
      <c r="G262" s="148" t="str">
        <f ca="1">IF(C262=$X$4,"Enter smelter details",IF(ISERROR($V262),"",OFFSET('Smelter Look-up'!$F$4,$V262-4,0)))</f>
        <v>RMI</v>
      </c>
      <c r="H262" s="204">
        <f ca="1">IF(ISERROR($V262),"",OFFSET('Smelter Look-up'!$G$4,$V262-4,0))</f>
        <v>0</v>
      </c>
      <c r="I262" s="205" t="str">
        <f ca="1">IF(ISERROR($V262),"",OFFSET('Smelter Look-up'!$H$4,$V262-4,0))</f>
        <v>Morenci</v>
      </c>
      <c r="J262" s="205" t="str">
        <f ca="1">IF(ISERROR($V262),"",OFFSET('Smelter Look-up'!$I$4,$V262-4,0))</f>
        <v>Arizona</v>
      </c>
      <c r="K262" s="149"/>
      <c r="L262" s="149"/>
      <c r="M262" s="149"/>
      <c r="N262" s="149"/>
      <c r="O262" s="149"/>
      <c r="P262" s="207"/>
      <c r="Q262" s="150"/>
      <c r="R262" s="148" t="str">
        <f ca="1">IF(ISERROR($V262),"",OFFSET('Smelter Look-up'!$C$4,$V262-4,0)&amp;"")</f>
        <v>Freeport-McMoRan Inc. (Morenci)</v>
      </c>
      <c r="S262" s="154" t="str">
        <f t="shared" ca="1" si="24"/>
        <v>US</v>
      </c>
      <c r="T262" s="154" t="str">
        <f ca="1">IF(B262="","",IF(ISERROR(MATCH($J262,SorP!$B$1:$B$6261,0)),"",INDIRECT("'SorP'!$A$"&amp;MATCH($S262&amp;$J262,SorP!C:C,0))))</f>
        <v>US-AZ</v>
      </c>
      <c r="U262" s="167"/>
      <c r="V262" s="168">
        <f>IF(C262="",NA(),MATCH($B262&amp;$C262,'Smelter Look-up'!$J:$J,0))</f>
        <v>248</v>
      </c>
      <c r="X262" s="169">
        <f t="shared" ca="1" si="23"/>
        <v>0</v>
      </c>
      <c r="AB262" s="312" t="str">
        <f t="shared" ref="AB262:AB325" si="25">IF(C262="","",B262)</f>
        <v>Copper</v>
      </c>
      <c r="AC262" s="169" t="str">
        <f t="shared" ref="AC262:AC325" si="26">B262</f>
        <v>Copper</v>
      </c>
      <c r="AD262" s="169" t="str">
        <f t="shared" ref="AD262:AD325" si="27">IF(C262="Smelter not listed",D262,C262)</f>
        <v>Freeport-McMoRan Inc. (Morenci)</v>
      </c>
    </row>
    <row r="263" spans="1:30" s="169" customFormat="1" ht="76.5">
      <c r="A263" s="154" t="s">
        <v>18222</v>
      </c>
      <c r="B263" s="302" t="s">
        <v>18108</v>
      </c>
      <c r="C263" s="151" t="s">
        <v>19613</v>
      </c>
      <c r="D263" s="148" t="s">
        <v>19613</v>
      </c>
      <c r="E263" s="148" t="str">
        <f ca="1">IF(ISERROR($V263),"",OFFSET('Smelter Look-up'!$D$4,$V263-4,0)&amp;"")</f>
        <v>UNITED STATES OF AMERICA</v>
      </c>
      <c r="F263" s="148" t="str">
        <f ca="1">IF(ISERROR($V263),"",OFFSET('Smelter Look-up'!$E$4,$V263-4,0))</f>
        <v>CID004362</v>
      </c>
      <c r="G263" s="148" t="str">
        <f ca="1">IF(C263=$X$4,"Enter smelter details",IF(ISERROR($V263),"",OFFSET('Smelter Look-up'!$F$4,$V263-4,0)))</f>
        <v>RMI</v>
      </c>
      <c r="H263" s="204">
        <f ca="1">IF(ISERROR($V263),"",OFFSET('Smelter Look-up'!$G$4,$V263-4,0))</f>
        <v>0</v>
      </c>
      <c r="I263" s="205" t="str">
        <f ca="1">IF(ISERROR($V263),"",OFFSET('Smelter Look-up'!$H$4,$V263-4,0))</f>
        <v>Safford</v>
      </c>
      <c r="J263" s="205" t="str">
        <f ca="1">IF(ISERROR($V263),"",OFFSET('Smelter Look-up'!$I$4,$V263-4,0))</f>
        <v>Arizona</v>
      </c>
      <c r="K263" s="149"/>
      <c r="L263" s="149"/>
      <c r="M263" s="149"/>
      <c r="N263" s="149"/>
      <c r="O263" s="149"/>
      <c r="P263" s="207"/>
      <c r="Q263" s="150"/>
      <c r="R263" s="148" t="str">
        <f ca="1">IF(ISERROR($V263),"",OFFSET('Smelter Look-up'!$C$4,$V263-4,0)&amp;"")</f>
        <v>Freeport-McMoRan Inc. (Safford)</v>
      </c>
      <c r="S263" s="154" t="str">
        <f t="shared" ca="1" si="24"/>
        <v>US</v>
      </c>
      <c r="T263" s="154" t="str">
        <f ca="1">IF(B263="","",IF(ISERROR(MATCH($J263,SorP!$B$1:$B$6261,0)),"",INDIRECT("'SorP'!$A$"&amp;MATCH($S263&amp;$J263,SorP!C:C,0))))</f>
        <v>US-AZ</v>
      </c>
      <c r="U263" s="167"/>
      <c r="V263" s="168">
        <f>IF(C263="",NA(),MATCH($B263&amp;$C263,'Smelter Look-up'!$J:$J,0))</f>
        <v>249</v>
      </c>
      <c r="X263" s="169">
        <f t="shared" ca="1" si="23"/>
        <v>0</v>
      </c>
      <c r="AB263" s="312" t="str">
        <f t="shared" si="25"/>
        <v>Copper</v>
      </c>
      <c r="AC263" s="169" t="str">
        <f t="shared" si="26"/>
        <v>Copper</v>
      </c>
      <c r="AD263" s="169" t="str">
        <f t="shared" si="27"/>
        <v>Freeport-McMoRan Inc. (Safford)</v>
      </c>
    </row>
    <row r="264" spans="1:30" s="169" customFormat="1" ht="76.5">
      <c r="A264" s="154" t="s">
        <v>18229</v>
      </c>
      <c r="B264" s="302" t="s">
        <v>18108</v>
      </c>
      <c r="C264" s="151" t="s">
        <v>19614</v>
      </c>
      <c r="D264" s="148" t="s">
        <v>19614</v>
      </c>
      <c r="E264" s="148" t="str">
        <f ca="1">IF(ISERROR($V264),"",OFFSET('Smelter Look-up'!$D$4,$V264-4,0)&amp;"")</f>
        <v>UNITED STATES OF AMERICA</v>
      </c>
      <c r="F264" s="148" t="str">
        <f ca="1">IF(ISERROR($V264),"",OFFSET('Smelter Look-up'!$E$4,$V264-4,0))</f>
        <v>CID004363</v>
      </c>
      <c r="G264" s="148" t="str">
        <f ca="1">IF(C264=$X$4,"Enter smelter details",IF(ISERROR($V264),"",OFFSET('Smelter Look-up'!$F$4,$V264-4,0)))</f>
        <v>RMI</v>
      </c>
      <c r="H264" s="204">
        <f ca="1">IF(ISERROR($V264),"",OFFSET('Smelter Look-up'!$G$4,$V264-4,0))</f>
        <v>0</v>
      </c>
      <c r="I264" s="205" t="str">
        <f ca="1">IF(ISERROR($V264),"",OFFSET('Smelter Look-up'!$H$4,$V264-4,0))</f>
        <v>Green Valley</v>
      </c>
      <c r="J264" s="205" t="str">
        <f ca="1">IF(ISERROR($V264),"",OFFSET('Smelter Look-up'!$I$4,$V264-4,0))</f>
        <v>Arizona</v>
      </c>
      <c r="K264" s="149"/>
      <c r="L264" s="149"/>
      <c r="M264" s="149"/>
      <c r="N264" s="149"/>
      <c r="O264" s="149"/>
      <c r="P264" s="207"/>
      <c r="Q264" s="150"/>
      <c r="R264" s="148" t="str">
        <f ca="1">IF(ISERROR($V264),"",OFFSET('Smelter Look-up'!$C$4,$V264-4,0)&amp;"")</f>
        <v>Freeport-McMoRan Inc. (Sierrita)</v>
      </c>
      <c r="S264" s="154" t="str">
        <f t="shared" ca="1" si="24"/>
        <v>US</v>
      </c>
      <c r="T264" s="154" t="str">
        <f ca="1">IF(B264="","",IF(ISERROR(MATCH($J264,SorP!$B$1:$B$6261,0)),"",INDIRECT("'SorP'!$A$"&amp;MATCH($S264&amp;$J264,SorP!C:C,0))))</f>
        <v>US-AZ</v>
      </c>
      <c r="U264" s="167"/>
      <c r="V264" s="168">
        <f>IF(C264="",NA(),MATCH($B264&amp;$C264,'Smelter Look-up'!$J:$J,0))</f>
        <v>250</v>
      </c>
      <c r="X264" s="169">
        <f t="shared" ca="1" si="23"/>
        <v>0</v>
      </c>
      <c r="AB264" s="312" t="str">
        <f t="shared" si="25"/>
        <v>Copper</v>
      </c>
      <c r="AC264" s="169" t="str">
        <f t="shared" si="26"/>
        <v>Copper</v>
      </c>
      <c r="AD264" s="169" t="str">
        <f t="shared" si="27"/>
        <v>Freeport-McMoRan Inc. (Sierrita)</v>
      </c>
    </row>
    <row r="265" spans="1:30" s="169" customFormat="1" ht="76.5">
      <c r="A265" s="154" t="s">
        <v>18237</v>
      </c>
      <c r="B265" s="302" t="s">
        <v>18108</v>
      </c>
      <c r="C265" s="151" t="s">
        <v>19615</v>
      </c>
      <c r="D265" s="148" t="s">
        <v>19615</v>
      </c>
      <c r="E265" s="148" t="str">
        <f ca="1">IF(ISERROR($V265),"",OFFSET('Smelter Look-up'!$D$4,$V265-4,0)&amp;"")</f>
        <v>UNITED STATES OF AMERICA</v>
      </c>
      <c r="F265" s="148" t="str">
        <f ca="1">IF(ISERROR($V265),"",OFFSET('Smelter Look-up'!$E$4,$V265-4,0))</f>
        <v>CID004367</v>
      </c>
      <c r="G265" s="148" t="str">
        <f ca="1">IF(C265=$X$4,"Enter smelter details",IF(ISERROR($V265),"",OFFSET('Smelter Look-up'!$F$4,$V265-4,0)))</f>
        <v>RMI</v>
      </c>
      <c r="H265" s="204">
        <f ca="1">IF(ISERROR($V265),"",OFFSET('Smelter Look-up'!$G$4,$V265-4,0))</f>
        <v>0</v>
      </c>
      <c r="I265" s="205" t="str">
        <f ca="1">IF(ISERROR($V265),"",OFFSET('Smelter Look-up'!$H$4,$V265-4,0))</f>
        <v>Tyrone</v>
      </c>
      <c r="J265" s="205" t="str">
        <f ca="1">IF(ISERROR($V265),"",OFFSET('Smelter Look-up'!$I$4,$V265-4,0))</f>
        <v>New Mexico</v>
      </c>
      <c r="K265" s="149"/>
      <c r="L265" s="149"/>
      <c r="M265" s="149"/>
      <c r="N265" s="149"/>
      <c r="O265" s="149"/>
      <c r="P265" s="207"/>
      <c r="Q265" s="150"/>
      <c r="R265" s="148" t="str">
        <f ca="1">IF(ISERROR($V265),"",OFFSET('Smelter Look-up'!$C$4,$V265-4,0)&amp;"")</f>
        <v>Freeport-McMoRan Inc. (Tyrone)</v>
      </c>
      <c r="S265" s="154" t="str">
        <f t="shared" ca="1" si="24"/>
        <v>US</v>
      </c>
      <c r="T265" s="154" t="str">
        <f ca="1">IF(B265="","",IF(ISERROR(MATCH($J265,SorP!$B$1:$B$6261,0)),"",INDIRECT("'SorP'!$A$"&amp;MATCH($S265&amp;$J265,SorP!C:C,0))))</f>
        <v>US-NM</v>
      </c>
      <c r="U265" s="167"/>
      <c r="V265" s="168">
        <f>IF(C265="",NA(),MATCH($B265&amp;$C265,'Smelter Look-up'!$J:$J,0))</f>
        <v>251</v>
      </c>
      <c r="X265" s="169">
        <f t="shared" ca="1" si="23"/>
        <v>0</v>
      </c>
      <c r="AB265" s="312" t="str">
        <f t="shared" si="25"/>
        <v>Copper</v>
      </c>
      <c r="AC265" s="169" t="str">
        <f t="shared" si="26"/>
        <v>Copper</v>
      </c>
      <c r="AD265" s="169" t="str">
        <f t="shared" si="27"/>
        <v>Freeport-McMoRan Inc. (Tyrone)</v>
      </c>
    </row>
    <row r="266" spans="1:30" s="169" customFormat="1" ht="51">
      <c r="A266" s="154" t="s">
        <v>18157</v>
      </c>
      <c r="B266" s="302" t="s">
        <v>18108</v>
      </c>
      <c r="C266" s="151" t="s">
        <v>19435</v>
      </c>
      <c r="D266" s="148" t="s">
        <v>19435</v>
      </c>
      <c r="E266" s="148" t="str">
        <f ca="1">IF(ISERROR($V266),"",OFFSET('Smelter Look-up'!$D$4,$V266-4,0)&amp;"")</f>
        <v>CHILE</v>
      </c>
      <c r="F266" s="148" t="str">
        <f ca="1">IF(ISERROR($V266),"",OFFSET('Smelter Look-up'!$E$4,$V266-4,0))</f>
        <v>CID004115</v>
      </c>
      <c r="G266" s="148" t="str">
        <f ca="1">IF(C266=$X$4,"Enter smelter details",IF(ISERROR($V266),"",OFFSET('Smelter Look-up'!$F$4,$V266-4,0)))</f>
        <v>RMI</v>
      </c>
      <c r="H266" s="204">
        <f ca="1">IF(ISERROR($V266),"",OFFSET('Smelter Look-up'!$G$4,$V266-4,0))</f>
        <v>0</v>
      </c>
      <c r="I266" s="205" t="str">
        <f ca="1">IF(ISERROR($V266),"",OFFSET('Smelter Look-up'!$H$4,$V266-4,0))</f>
        <v>Sierra Gorda</v>
      </c>
      <c r="J266" s="205" t="str">
        <f ca="1">IF(ISERROR($V266),"",OFFSET('Smelter Look-up'!$I$4,$V266-4,0))</f>
        <v>Antofagasta</v>
      </c>
      <c r="K266" s="149"/>
      <c r="L266" s="149"/>
      <c r="M266" s="149"/>
      <c r="N266" s="149"/>
      <c r="O266" s="149"/>
      <c r="P266" s="207"/>
      <c r="Q266" s="150"/>
      <c r="R266" s="148" t="str">
        <f ca="1">IF(ISERROR($V266),"",OFFSET('Smelter Look-up'!$C$4,$V266-4,0)&amp;"")</f>
        <v>Division Gabriela Mistral</v>
      </c>
      <c r="S266" s="154" t="str">
        <f t="shared" ca="1" si="24"/>
        <v>CL</v>
      </c>
      <c r="T266" s="154" t="str">
        <f ca="1">IF(B266="","",IF(ISERROR(MATCH($J266,SorP!$B$1:$B$6261,0)),"",INDIRECT("'SorP'!$A$"&amp;MATCH($S266&amp;$J266,SorP!C:C,0))))</f>
        <v>CL-AN</v>
      </c>
      <c r="U266" s="167"/>
      <c r="V266" s="168">
        <f>IF(C266="",NA(),MATCH($B266&amp;$C266,'Smelter Look-up'!$J:$J,0))</f>
        <v>229</v>
      </c>
      <c r="X266" s="169">
        <f t="shared" ca="1" si="23"/>
        <v>0</v>
      </c>
      <c r="AB266" s="312" t="str">
        <f t="shared" si="25"/>
        <v>Copper</v>
      </c>
      <c r="AC266" s="169" t="str">
        <f t="shared" si="26"/>
        <v>Copper</v>
      </c>
      <c r="AD266" s="169" t="str">
        <f t="shared" si="27"/>
        <v>Division Gabriela Mistral</v>
      </c>
    </row>
    <row r="267" spans="1:30" s="169" customFormat="1" ht="102">
      <c r="A267" s="154" t="s">
        <v>18136</v>
      </c>
      <c r="B267" s="302" t="s">
        <v>18108</v>
      </c>
      <c r="C267" s="151" t="s">
        <v>19430</v>
      </c>
      <c r="D267" s="148" t="s">
        <v>19430</v>
      </c>
      <c r="E267" s="148" t="str">
        <f ca="1">IF(ISERROR($V267),"",OFFSET('Smelter Look-up'!$D$4,$V267-4,0)&amp;"")</f>
        <v>CANADA</v>
      </c>
      <c r="F267" s="148" t="str">
        <f ca="1">IF(ISERROR($V267),"",OFFSET('Smelter Look-up'!$E$4,$V267-4,0))</f>
        <v>CID004087</v>
      </c>
      <c r="G267" s="148" t="str">
        <f ca="1">IF(C267=$X$4,"Enter smelter details",IF(ISERROR($V267),"",OFFSET('Smelter Look-up'!$F$4,$V267-4,0)))</f>
        <v>RMI</v>
      </c>
      <c r="H267" s="204">
        <f ca="1">IF(ISERROR($V267),"",OFFSET('Smelter Look-up'!$G$4,$V267-4,0))</f>
        <v>0</v>
      </c>
      <c r="I267" s="205" t="str">
        <f ca="1">IF(ISERROR($V267),"",OFFSET('Smelter Look-up'!$H$4,$V267-4,0))</f>
        <v>Montreal East</v>
      </c>
      <c r="J267" s="205" t="str">
        <f ca="1">IF(ISERROR($V267),"",OFFSET('Smelter Look-up'!$I$4,$V267-4,0))</f>
        <v>Québec</v>
      </c>
      <c r="K267" s="149"/>
      <c r="L267" s="149"/>
      <c r="M267" s="149"/>
      <c r="N267" s="149"/>
      <c r="O267" s="149"/>
      <c r="P267" s="207"/>
      <c r="Q267" s="150"/>
      <c r="R267" s="148" t="str">
        <f ca="1">IF(ISERROR($V267),"",OFFSET('Smelter Look-up'!$C$4,$V267-4,0)&amp;"")</f>
        <v>Glencore Canada Corporation - CCR Refinery</v>
      </c>
      <c r="S267" s="154" t="str">
        <f t="shared" ca="1" si="24"/>
        <v>CA</v>
      </c>
      <c r="T267" s="154" t="str">
        <f ca="1">IF(B267="","",IF(ISERROR(MATCH($J267,SorP!$B$1:$B$6261,0)),"",INDIRECT("'SorP'!$A$"&amp;MATCH($S267&amp;$J267,SorP!C:C,0))))</f>
        <v>CA-QC</v>
      </c>
      <c r="U267" s="167"/>
      <c r="V267" s="168">
        <f>IF(C267="",NA(),MATCH($B267&amp;$C267,'Smelter Look-up'!$J:$J,0))</f>
        <v>253</v>
      </c>
      <c r="X267" s="169">
        <f t="shared" ca="1" si="23"/>
        <v>0</v>
      </c>
      <c r="AB267" s="312" t="str">
        <f t="shared" si="25"/>
        <v>Copper</v>
      </c>
      <c r="AC267" s="169" t="str">
        <f t="shared" si="26"/>
        <v>Copper</v>
      </c>
      <c r="AD267" s="169" t="str">
        <f t="shared" si="27"/>
        <v>Glencore Canada Corporation - CCR Refinery</v>
      </c>
    </row>
    <row r="268" spans="1:30" s="169" customFormat="1" ht="51">
      <c r="A268" s="154" t="s">
        <v>18158</v>
      </c>
      <c r="B268" s="302" t="s">
        <v>18108</v>
      </c>
      <c r="C268" s="151" t="s">
        <v>19442</v>
      </c>
      <c r="D268" s="148" t="s">
        <v>19442</v>
      </c>
      <c r="E268" s="148" t="str">
        <f ca="1">IF(ISERROR($V268),"",OFFSET('Smelter Look-up'!$D$4,$V268-4,0)&amp;"")</f>
        <v>NORWAY</v>
      </c>
      <c r="F268" s="148" t="str">
        <f ca="1">IF(ISERROR($V268),"",OFFSET('Smelter Look-up'!$E$4,$V268-4,0))</f>
        <v>CID004288</v>
      </c>
      <c r="G268" s="148" t="str">
        <f ca="1">IF(C268=$X$4,"Enter smelter details",IF(ISERROR($V268),"",OFFSET('Smelter Look-up'!$F$4,$V268-4,0)))</f>
        <v>RMI</v>
      </c>
      <c r="H268" s="204">
        <f ca="1">IF(ISERROR($V268),"",OFFSET('Smelter Look-up'!$G$4,$V268-4,0))</f>
        <v>0</v>
      </c>
      <c r="I268" s="205" t="str">
        <f ca="1">IF(ISERROR($V268),"",OFFSET('Smelter Look-up'!$H$4,$V268-4,0))</f>
        <v>Kristiansand</v>
      </c>
      <c r="J268" s="205" t="str">
        <f ca="1">IF(ISERROR($V268),"",OFFSET('Smelter Look-up'!$I$4,$V268-4,0))</f>
        <v>Agder</v>
      </c>
      <c r="K268" s="149"/>
      <c r="L268" s="149"/>
      <c r="M268" s="149"/>
      <c r="N268" s="149"/>
      <c r="O268" s="149"/>
      <c r="P268" s="207"/>
      <c r="Q268" s="150"/>
      <c r="R268" s="148" t="str">
        <f ca="1">IF(ISERROR($V268),"",OFFSET('Smelter Look-up'!$C$4,$V268-4,0)&amp;"")</f>
        <v>Glencore Nikkelverk AS</v>
      </c>
      <c r="S268" s="154" t="str">
        <f t="shared" ca="1" si="24"/>
        <v>NO</v>
      </c>
      <c r="T268" s="154" t="str">
        <f ca="1">IF(B268="","",IF(ISERROR(MATCH($J268,SorP!$B$1:$B$6261,0)),"",INDIRECT("'SorP'!$A$"&amp;MATCH($S268&amp;$J268,SorP!C:C,0))))</f>
        <v>NO-42</v>
      </c>
      <c r="U268" s="167"/>
      <c r="V268" s="168">
        <f>IF(C268="",NA(),MATCH($B268&amp;$C268,'Smelter Look-up'!$J:$J,0))</f>
        <v>254</v>
      </c>
      <c r="X268" s="169">
        <f t="shared" ca="1" si="23"/>
        <v>0</v>
      </c>
      <c r="AB268" s="312" t="str">
        <f t="shared" si="25"/>
        <v>Copper</v>
      </c>
      <c r="AC268" s="169" t="str">
        <f t="shared" si="26"/>
        <v>Copper</v>
      </c>
      <c r="AD268" s="169" t="str">
        <f t="shared" si="27"/>
        <v>Glencore Nikkelverk AS</v>
      </c>
    </row>
    <row r="269" spans="1:30" s="169" customFormat="1" ht="51">
      <c r="A269" s="154" t="s">
        <v>18158</v>
      </c>
      <c r="B269" s="302" t="s">
        <v>18108</v>
      </c>
      <c r="C269" s="151" t="s">
        <v>19442</v>
      </c>
      <c r="D269" s="148" t="s">
        <v>19442</v>
      </c>
      <c r="E269" s="148" t="str">
        <f ca="1">IF(ISERROR($V269),"",OFFSET('Smelter Look-up'!$D$4,$V269-4,0)&amp;"")</f>
        <v>NORWAY</v>
      </c>
      <c r="F269" s="148" t="str">
        <f ca="1">IF(ISERROR($V269),"",OFFSET('Smelter Look-up'!$E$4,$V269-4,0))</f>
        <v>CID004288</v>
      </c>
      <c r="G269" s="148" t="str">
        <f ca="1">IF(C269=$X$4,"Enter smelter details",IF(ISERROR($V269),"",OFFSET('Smelter Look-up'!$F$4,$V269-4,0)))</f>
        <v>RMI</v>
      </c>
      <c r="H269" s="204">
        <f ca="1">IF(ISERROR($V269),"",OFFSET('Smelter Look-up'!$G$4,$V269-4,0))</f>
        <v>0</v>
      </c>
      <c r="I269" s="205" t="str">
        <f ca="1">IF(ISERROR($V269),"",OFFSET('Smelter Look-up'!$H$4,$V269-4,0))</f>
        <v>Kristiansand</v>
      </c>
      <c r="J269" s="205" t="str">
        <f ca="1">IF(ISERROR($V269),"",OFFSET('Smelter Look-up'!$I$4,$V269-4,0))</f>
        <v>Agder</v>
      </c>
      <c r="K269" s="149"/>
      <c r="L269" s="149"/>
      <c r="M269" s="149"/>
      <c r="N269" s="149"/>
      <c r="O269" s="149"/>
      <c r="P269" s="207"/>
      <c r="Q269" s="150"/>
      <c r="R269" s="148" t="str">
        <f ca="1">IF(ISERROR($V269),"",OFFSET('Smelter Look-up'!$C$4,$V269-4,0)&amp;"")</f>
        <v>Glencore Nikkelverk AS</v>
      </c>
      <c r="S269" s="154" t="str">
        <f t="shared" ca="1" si="24"/>
        <v>NO</v>
      </c>
      <c r="T269" s="154" t="str">
        <f ca="1">IF(B269="","",IF(ISERROR(MATCH($J269,SorP!$B$1:$B$6261,0)),"",INDIRECT("'SorP'!$A$"&amp;MATCH($S269&amp;$J269,SorP!C:C,0))))</f>
        <v>NO-42</v>
      </c>
      <c r="U269" s="167"/>
      <c r="V269" s="168">
        <f>IF(C269="",NA(),MATCH($B269&amp;$C269,'Smelter Look-up'!$J:$J,0))</f>
        <v>254</v>
      </c>
      <c r="X269" s="169">
        <f t="shared" ca="1" si="23"/>
        <v>0</v>
      </c>
      <c r="AB269" s="312" t="str">
        <f t="shared" si="25"/>
        <v>Copper</v>
      </c>
      <c r="AC269" s="169" t="str">
        <f t="shared" si="26"/>
        <v>Copper</v>
      </c>
      <c r="AD269" s="169" t="str">
        <f t="shared" si="27"/>
        <v>Glencore Nikkelverk AS</v>
      </c>
    </row>
    <row r="270" spans="1:30" s="169" customFormat="1" ht="102">
      <c r="A270" s="154" t="s">
        <v>19445</v>
      </c>
      <c r="B270" s="302" t="s">
        <v>18108</v>
      </c>
      <c r="C270" s="151" t="s">
        <v>19444</v>
      </c>
      <c r="D270" s="148" t="s">
        <v>19444</v>
      </c>
      <c r="E270" s="148" t="str">
        <f ca="1">IF(ISERROR($V270),"",OFFSET('Smelter Look-up'!$D$4,$V270-4,0)&amp;"")</f>
        <v>POLAND</v>
      </c>
      <c r="F270" s="148" t="str">
        <f ca="1">IF(ISERROR($V270),"",OFFSET('Smelter Look-up'!$E$4,$V270-4,0))</f>
        <v>CID004462</v>
      </c>
      <c r="G270" s="148" t="str">
        <f ca="1">IF(C270=$X$4,"Enter smelter details",IF(ISERROR($V270),"",OFFSET('Smelter Look-up'!$F$4,$V270-4,0)))</f>
        <v>RMI</v>
      </c>
      <c r="H270" s="204">
        <f ca="1">IF(ISERROR($V270),"",OFFSET('Smelter Look-up'!$G$4,$V270-4,0))</f>
        <v>0</v>
      </c>
      <c r="I270" s="205" t="str">
        <f ca="1">IF(ISERROR($V270),"",OFFSET('Smelter Look-up'!$H$4,$V270-4,0))</f>
        <v>Glogow</v>
      </c>
      <c r="J270" s="205" t="str">
        <f ca="1">IF(ISERROR($V270),"",OFFSET('Smelter Look-up'!$I$4,$V270-4,0))</f>
        <v>Dolnośląskie</v>
      </c>
      <c r="K270" s="149"/>
      <c r="L270" s="149"/>
      <c r="M270" s="149"/>
      <c r="N270" s="149"/>
      <c r="O270" s="149"/>
      <c r="P270" s="207"/>
      <c r="Q270" s="150"/>
      <c r="R270" s="148" t="str">
        <f ca="1">IF(ISERROR($V270),"",OFFSET('Smelter Look-up'!$C$4,$V270-4,0)&amp;"")</f>
        <v>KGHM Polska Miedz S.A. Oddzial Huta Miedzi, Glogow</v>
      </c>
      <c r="S270" s="154" t="str">
        <f t="shared" ca="1" si="24"/>
        <v>PL</v>
      </c>
      <c r="T270" s="154" t="str">
        <f ca="1">IF(B270="","",IF(ISERROR(MATCH($J270,SorP!$B$1:$B$6261,0)),"",INDIRECT("'SorP'!$A$"&amp;MATCH($S270&amp;$J270,SorP!C:C,0))))</f>
        <v>PL-02</v>
      </c>
      <c r="U270" s="167"/>
      <c r="V270" s="168">
        <f>IF(C270="",NA(),MATCH($B270&amp;$C270,'Smelter Look-up'!$J:$J,0))</f>
        <v>277</v>
      </c>
      <c r="X270" s="169">
        <f t="shared" ca="1" si="23"/>
        <v>0</v>
      </c>
      <c r="AB270" s="312" t="str">
        <f t="shared" si="25"/>
        <v>Copper</v>
      </c>
      <c r="AC270" s="169" t="str">
        <f t="shared" si="26"/>
        <v>Copper</v>
      </c>
      <c r="AD270" s="169" t="str">
        <f t="shared" si="27"/>
        <v>KGHM Polska Miedz S.A. Oddzial Huta Miedzi, Glogow</v>
      </c>
    </row>
    <row r="271" spans="1:30" s="169" customFormat="1" ht="102">
      <c r="A271" s="154" t="s">
        <v>19445</v>
      </c>
      <c r="B271" s="302" t="s">
        <v>18108</v>
      </c>
      <c r="C271" s="151" t="s">
        <v>19444</v>
      </c>
      <c r="D271" s="148" t="s">
        <v>19444</v>
      </c>
      <c r="E271" s="148" t="str">
        <f ca="1">IF(ISERROR($V271),"",OFFSET('Smelter Look-up'!$D$4,$V271-4,0)&amp;"")</f>
        <v>POLAND</v>
      </c>
      <c r="F271" s="148" t="str">
        <f ca="1">IF(ISERROR($V271),"",OFFSET('Smelter Look-up'!$E$4,$V271-4,0))</f>
        <v>CID004462</v>
      </c>
      <c r="G271" s="148" t="str">
        <f ca="1">IF(C271=$X$4,"Enter smelter details",IF(ISERROR($V271),"",OFFSET('Smelter Look-up'!$F$4,$V271-4,0)))</f>
        <v>RMI</v>
      </c>
      <c r="H271" s="204">
        <f ca="1">IF(ISERROR($V271),"",OFFSET('Smelter Look-up'!$G$4,$V271-4,0))</f>
        <v>0</v>
      </c>
      <c r="I271" s="205" t="str">
        <f ca="1">IF(ISERROR($V271),"",OFFSET('Smelter Look-up'!$H$4,$V271-4,0))</f>
        <v>Glogow</v>
      </c>
      <c r="J271" s="205" t="str">
        <f ca="1">IF(ISERROR($V271),"",OFFSET('Smelter Look-up'!$I$4,$V271-4,0))</f>
        <v>Dolnośląskie</v>
      </c>
      <c r="K271" s="149"/>
      <c r="L271" s="149"/>
      <c r="M271" s="149"/>
      <c r="N271" s="149"/>
      <c r="O271" s="149"/>
      <c r="P271" s="207"/>
      <c r="Q271" s="150"/>
      <c r="R271" s="148" t="str">
        <f ca="1">IF(ISERROR($V271),"",OFFSET('Smelter Look-up'!$C$4,$V271-4,0)&amp;"")</f>
        <v>KGHM Polska Miedz S.A. Oddzial Huta Miedzi, Glogow</v>
      </c>
      <c r="S271" s="154" t="str">
        <f t="shared" ca="1" si="24"/>
        <v>PL</v>
      </c>
      <c r="T271" s="154" t="str">
        <f ca="1">IF(B271="","",IF(ISERROR(MATCH($J271,SorP!$B$1:$B$6261,0)),"",INDIRECT("'SorP'!$A$"&amp;MATCH($S271&amp;$J271,SorP!C:C,0))))</f>
        <v>PL-02</v>
      </c>
      <c r="U271" s="167"/>
      <c r="V271" s="168">
        <f>IF(C271="",NA(),MATCH($B271&amp;$C271,'Smelter Look-up'!$J:$J,0))</f>
        <v>277</v>
      </c>
      <c r="X271" s="169">
        <f t="shared" ca="1" si="23"/>
        <v>0</v>
      </c>
      <c r="AB271" s="312" t="str">
        <f t="shared" si="25"/>
        <v>Copper</v>
      </c>
      <c r="AC271" s="169" t="str">
        <f t="shared" si="26"/>
        <v>Copper</v>
      </c>
      <c r="AD271" s="169" t="str">
        <f t="shared" si="27"/>
        <v>KGHM Polska Miedz S.A. Oddzial Huta Miedzi, Glogow</v>
      </c>
    </row>
    <row r="272" spans="1:30" s="169" customFormat="1" ht="63.75">
      <c r="A272" s="154" t="s">
        <v>19617</v>
      </c>
      <c r="B272" s="302" t="s">
        <v>18108</v>
      </c>
      <c r="C272" s="151" t="s">
        <v>19616</v>
      </c>
      <c r="D272" s="148" t="s">
        <v>19616</v>
      </c>
      <c r="E272" s="148" t="str">
        <f ca="1">IF(ISERROR($V272),"",OFFSET('Smelter Look-up'!$D$4,$V272-4,0)&amp;"")</f>
        <v>JAPAN</v>
      </c>
      <c r="F272" s="148" t="str">
        <f ca="1">IF(ISERROR($V272),"",OFFSET('Smelter Look-up'!$E$4,$V272-4,0))</f>
        <v>CID005583</v>
      </c>
      <c r="G272" s="148" t="str">
        <f ca="1">IF(C272=$X$4,"Enter smelter details",IF(ISERROR($V272),"",OFFSET('Smelter Look-up'!$F$4,$V272-4,0)))</f>
        <v>RMI</v>
      </c>
      <c r="H272" s="204">
        <f ca="1">IF(ISERROR($V272),"",OFFSET('Smelter Look-up'!$G$4,$V272-4,0))</f>
        <v>0</v>
      </c>
      <c r="I272" s="205" t="str">
        <f ca="1">IF(ISERROR($V272),"",OFFSET('Smelter Look-up'!$H$4,$V272-4,0))</f>
        <v>Okayama</v>
      </c>
      <c r="J272" s="205" t="str">
        <f ca="1">IF(ISERROR($V272),"",OFFSET('Smelter Look-up'!$I$4,$V272-4,0))</f>
        <v>Okayama</v>
      </c>
      <c r="K272" s="149"/>
      <c r="L272" s="149"/>
      <c r="M272" s="149"/>
      <c r="N272" s="149"/>
      <c r="O272" s="149"/>
      <c r="P272" s="207"/>
      <c r="Q272" s="150"/>
      <c r="R272" s="148" t="str">
        <f ca="1">IF(ISERROR($V272),"",OFFSET('Smelter Look-up'!$C$4,$V272-4,0)&amp;"")</f>
        <v>Hibi Kyodo Smelting Co.Ltd</v>
      </c>
      <c r="S272" s="154" t="str">
        <f t="shared" ca="1" si="24"/>
        <v>JP</v>
      </c>
      <c r="T272" s="154" t="str">
        <f ca="1">IF(B272="","",IF(ISERROR(MATCH($J272,SorP!$B$1:$B$6261,0)),"",INDIRECT("'SorP'!$A$"&amp;MATCH($S272&amp;$J272,SorP!C:C,0))))</f>
        <v>JP-33</v>
      </c>
      <c r="U272" s="167"/>
      <c r="V272" s="168">
        <f>IF(C272="",NA(),MATCH($B272&amp;$C272,'Smelter Look-up'!$J:$J,0))</f>
        <v>258</v>
      </c>
      <c r="X272" s="169">
        <f t="shared" ca="1" si="23"/>
        <v>0</v>
      </c>
      <c r="AB272" s="312" t="str">
        <f t="shared" si="25"/>
        <v>Copper</v>
      </c>
      <c r="AC272" s="169" t="str">
        <f t="shared" si="26"/>
        <v>Copper</v>
      </c>
      <c r="AD272" s="169" t="str">
        <f t="shared" si="27"/>
        <v>Hibi Kyodo Smelting Co.Ltd</v>
      </c>
    </row>
    <row r="273" spans="1:30" s="169" customFormat="1" ht="63.75">
      <c r="A273" s="154" t="s">
        <v>19617</v>
      </c>
      <c r="B273" s="302" t="s">
        <v>18108</v>
      </c>
      <c r="C273" s="151" t="s">
        <v>19616</v>
      </c>
      <c r="D273" s="148" t="s">
        <v>19616</v>
      </c>
      <c r="E273" s="148" t="str">
        <f ca="1">IF(ISERROR($V273),"",OFFSET('Smelter Look-up'!$D$4,$V273-4,0)&amp;"")</f>
        <v>JAPAN</v>
      </c>
      <c r="F273" s="148" t="str">
        <f ca="1">IF(ISERROR($V273),"",OFFSET('Smelter Look-up'!$E$4,$V273-4,0))</f>
        <v>CID005583</v>
      </c>
      <c r="G273" s="148" t="str">
        <f ca="1">IF(C273=$X$4,"Enter smelter details",IF(ISERROR($V273),"",OFFSET('Smelter Look-up'!$F$4,$V273-4,0)))</f>
        <v>RMI</v>
      </c>
      <c r="H273" s="204">
        <f ca="1">IF(ISERROR($V273),"",OFFSET('Smelter Look-up'!$G$4,$V273-4,0))</f>
        <v>0</v>
      </c>
      <c r="I273" s="205" t="str">
        <f ca="1">IF(ISERROR($V273),"",OFFSET('Smelter Look-up'!$H$4,$V273-4,0))</f>
        <v>Okayama</v>
      </c>
      <c r="J273" s="205" t="str">
        <f ca="1">IF(ISERROR($V273),"",OFFSET('Smelter Look-up'!$I$4,$V273-4,0))</f>
        <v>Okayama</v>
      </c>
      <c r="K273" s="149"/>
      <c r="L273" s="149"/>
      <c r="M273" s="149"/>
      <c r="N273" s="149"/>
      <c r="O273" s="149"/>
      <c r="P273" s="207"/>
      <c r="Q273" s="150"/>
      <c r="R273" s="148" t="str">
        <f ca="1">IF(ISERROR($V273),"",OFFSET('Smelter Look-up'!$C$4,$V273-4,0)&amp;"")</f>
        <v>Hibi Kyodo Smelting Co.Ltd</v>
      </c>
      <c r="S273" s="154" t="str">
        <f t="shared" ca="1" si="24"/>
        <v>JP</v>
      </c>
      <c r="T273" s="154" t="str">
        <f ca="1">IF(B273="","",IF(ISERROR(MATCH($J273,SorP!$B$1:$B$6261,0)),"",INDIRECT("'SorP'!$A$"&amp;MATCH($S273&amp;$J273,SorP!C:C,0))))</f>
        <v>JP-33</v>
      </c>
      <c r="U273" s="167"/>
      <c r="V273" s="168">
        <f>IF(C273="",NA(),MATCH($B273&amp;$C273,'Smelter Look-up'!$J:$J,0))</f>
        <v>258</v>
      </c>
      <c r="X273" s="169">
        <f t="shared" ca="1" si="23"/>
        <v>0</v>
      </c>
      <c r="AB273" s="312" t="str">
        <f t="shared" si="25"/>
        <v>Copper</v>
      </c>
      <c r="AC273" s="169" t="str">
        <f t="shared" si="26"/>
        <v>Copper</v>
      </c>
      <c r="AD273" s="169" t="str">
        <f t="shared" si="27"/>
        <v>Hibi Kyodo Smelting Co.Ltd</v>
      </c>
    </row>
    <row r="274" spans="1:30" s="169" customFormat="1" ht="89.25">
      <c r="A274" s="154" t="s">
        <v>18128</v>
      </c>
      <c r="B274" s="302" t="s">
        <v>18108</v>
      </c>
      <c r="C274" s="151" t="s">
        <v>18127</v>
      </c>
      <c r="D274" s="148" t="s">
        <v>18127</v>
      </c>
      <c r="E274" s="148" t="str">
        <f ca="1">IF(ISERROR($V274),"",OFFSET('Smelter Look-up'!$D$4,$V274-4,0)&amp;"")</f>
        <v>INDIA</v>
      </c>
      <c r="F274" s="148" t="str">
        <f ca="1">IF(ISERROR($V274),"",OFFSET('Smelter Look-up'!$E$4,$V274-4,0))</f>
        <v>CID004224</v>
      </c>
      <c r="G274" s="148" t="str">
        <f ca="1">IF(C274=$X$4,"Enter smelter details",IF(ISERROR($V274),"",OFFSET('Smelter Look-up'!$F$4,$V274-4,0)))</f>
        <v>RMI</v>
      </c>
      <c r="H274" s="204">
        <f ca="1">IF(ISERROR($V274),"",OFFSET('Smelter Look-up'!$G$4,$V274-4,0))</f>
        <v>0</v>
      </c>
      <c r="I274" s="205" t="str">
        <f ca="1">IF(ISERROR($V274),"",OFFSET('Smelter Look-up'!$H$4,$V274-4,0))</f>
        <v>Lakhigam, Bharuch District</v>
      </c>
      <c r="J274" s="205" t="str">
        <f ca="1">IF(ISERROR($V274),"",OFFSET('Smelter Look-up'!$I$4,$V274-4,0))</f>
        <v>Gujarāt</v>
      </c>
      <c r="K274" s="149"/>
      <c r="L274" s="149"/>
      <c r="M274" s="149"/>
      <c r="N274" s="149"/>
      <c r="O274" s="149"/>
      <c r="P274" s="207"/>
      <c r="Q274" s="150"/>
      <c r="R274" s="148" t="str">
        <f ca="1">IF(ISERROR($V274),"",OFFSET('Smelter Look-up'!$C$4,$V274-4,0)&amp;"")</f>
        <v>Hindalco Industries Ltd - Unit Birla Copper</v>
      </c>
      <c r="S274" s="154" t="str">
        <f t="shared" ca="1" si="24"/>
        <v>IN</v>
      </c>
      <c r="T274" s="154" t="str">
        <f ca="1">IF(B274="","",IF(ISERROR(MATCH($J274,SorP!$B$1:$B$6261,0)),"",INDIRECT("'SorP'!$A$"&amp;MATCH($S274&amp;$J274,SorP!C:C,0))))</f>
        <v>IN-GJ</v>
      </c>
      <c r="U274" s="167"/>
      <c r="V274" s="168">
        <f>IF(C274="",NA(),MATCH($B274&amp;$C274,'Smelter Look-up'!$J:$J,0))</f>
        <v>259</v>
      </c>
      <c r="X274" s="169">
        <f t="shared" ca="1" si="23"/>
        <v>0</v>
      </c>
      <c r="AB274" s="312" t="str">
        <f t="shared" si="25"/>
        <v>Copper</v>
      </c>
      <c r="AC274" s="169" t="str">
        <f t="shared" si="26"/>
        <v>Copper</v>
      </c>
      <c r="AD274" s="169" t="str">
        <f t="shared" si="27"/>
        <v>Hindalco Industries Ltd - Unit Birla Copper</v>
      </c>
    </row>
    <row r="275" spans="1:30" s="169" customFormat="1" ht="102">
      <c r="A275" s="154" t="s">
        <v>19620</v>
      </c>
      <c r="B275" s="302" t="s">
        <v>18108</v>
      </c>
      <c r="C275" s="151" t="s">
        <v>19619</v>
      </c>
      <c r="D275" s="148" t="s">
        <v>19619</v>
      </c>
      <c r="E275" s="148" t="str">
        <f ca="1">IF(ISERROR($V275),"",OFFSET('Smelter Look-up'!$D$4,$V275-4,0)&amp;"")</f>
        <v>PERU</v>
      </c>
      <c r="F275" s="148" t="str">
        <f ca="1">IF(ISERROR($V275),"",OFFSET('Smelter Look-up'!$E$4,$V275-4,0))</f>
        <v>CID004295</v>
      </c>
      <c r="G275" s="148" t="str">
        <f ca="1">IF(C275=$X$4,"Enter smelter details",IF(ISERROR($V275),"",OFFSET('Smelter Look-up'!$F$4,$V275-4,0)))</f>
        <v>RMI</v>
      </c>
      <c r="H275" s="204">
        <f ca="1">IF(ISERROR($V275),"",OFFSET('Smelter Look-up'!$G$4,$V275-4,0))</f>
        <v>0</v>
      </c>
      <c r="I275" s="205" t="str">
        <f ca="1">IF(ISERROR($V275),"",OFFSET('Smelter Look-up'!$H$4,$V275-4,0))</f>
        <v>Ilo</v>
      </c>
      <c r="J275" s="205" t="str">
        <f ca="1">IF(ISERROR($V275),"",OFFSET('Smelter Look-up'!$I$4,$V275-4,0))</f>
        <v>Moquegua</v>
      </c>
      <c r="K275" s="149"/>
      <c r="L275" s="149"/>
      <c r="M275" s="149"/>
      <c r="N275" s="149"/>
      <c r="O275" s="149"/>
      <c r="P275" s="207"/>
      <c r="Q275" s="150"/>
      <c r="R275" s="148" t="str">
        <f ca="1">IF(ISERROR($V275),"",OFFSET('Smelter Look-up'!$C$4,$V275-4,0)&amp;"")</f>
        <v>Southern Peru Copper Corporation (Industrial Unit of Ilo)</v>
      </c>
      <c r="S275" s="154" t="str">
        <f t="shared" ca="1" si="24"/>
        <v>PE</v>
      </c>
      <c r="T275" s="154" t="str">
        <f ca="1">IF(B275="","",IF(ISERROR(MATCH($J275,SorP!$B$1:$B$6261,0)),"",INDIRECT("'SorP'!$A$"&amp;MATCH($S275&amp;$J275,SorP!C:C,0))))</f>
        <v>PE-MOQ</v>
      </c>
      <c r="U275" s="167"/>
      <c r="V275" s="168">
        <f>IF(C275="",NA(),MATCH($B275&amp;$C275,'Smelter Look-up'!$J:$J,0))</f>
        <v>353</v>
      </c>
      <c r="X275" s="169">
        <f t="shared" ca="1" si="23"/>
        <v>0</v>
      </c>
      <c r="AB275" s="312" t="str">
        <f t="shared" si="25"/>
        <v>Copper</v>
      </c>
      <c r="AC275" s="169" t="str">
        <f t="shared" si="26"/>
        <v>Copper</v>
      </c>
      <c r="AD275" s="169" t="str">
        <f t="shared" si="27"/>
        <v>Southern Peru Copper Corporation (Industrial Unit of Ilo)</v>
      </c>
    </row>
    <row r="276" spans="1:30" s="169" customFormat="1" ht="102">
      <c r="A276" s="154" t="s">
        <v>18160</v>
      </c>
      <c r="B276" s="302" t="s">
        <v>18108</v>
      </c>
      <c r="C276" s="151" t="s">
        <v>18159</v>
      </c>
      <c r="D276" s="148" t="s">
        <v>18159</v>
      </c>
      <c r="E276" s="148" t="str">
        <f ca="1">IF(ISERROR($V276),"",OFFSET('Smelter Look-up'!$D$4,$V276-4,0)&amp;"")</f>
        <v>SOUTH AFRICA</v>
      </c>
      <c r="F276" s="148" t="str">
        <f ca="1">IF(ISERROR($V276),"",OFFSET('Smelter Look-up'!$E$4,$V276-4,0))</f>
        <v>CID004607</v>
      </c>
      <c r="G276" s="148" t="str">
        <f ca="1">IF(C276=$X$4,"Enter smelter details",IF(ISERROR($V276),"",OFFSET('Smelter Look-up'!$F$4,$V276-4,0)))</f>
        <v>RMI</v>
      </c>
      <c r="H276" s="204">
        <f ca="1">IF(ISERROR($V276),"",OFFSET('Smelter Look-up'!$G$4,$V276-4,0))</f>
        <v>0</v>
      </c>
      <c r="I276" s="205" t="str">
        <f ca="1">IF(ISERROR($V276),"",OFFSET('Smelter Look-up'!$H$4,$V276-4,0))</f>
        <v>Springs</v>
      </c>
      <c r="J276" s="205" t="str">
        <f ca="1">IF(ISERROR($V276),"",OFFSET('Smelter Look-up'!$I$4,$V276-4,0))</f>
        <v>Gauteng</v>
      </c>
      <c r="K276" s="149"/>
      <c r="L276" s="149"/>
      <c r="M276" s="149"/>
      <c r="N276" s="149"/>
      <c r="O276" s="149"/>
      <c r="P276" s="207"/>
      <c r="Q276" s="150"/>
      <c r="R276" s="148" t="str">
        <f ca="1">IF(ISERROR($V276),"",OFFSET('Smelter Look-up'!$C$4,$V276-4,0)&amp;"")</f>
        <v>Impala Platinum - Base Metal Refinery (BMR)</v>
      </c>
      <c r="S276" s="154" t="str">
        <f t="shared" ca="1" si="24"/>
        <v>ZA</v>
      </c>
      <c r="T276" s="154" t="str">
        <f ca="1">IF(B276="","",IF(ISERROR(MATCH($J276,SorP!$B$1:$B$6261,0)),"",INDIRECT("'SorP'!$A$"&amp;MATCH($S276&amp;$J276,SorP!C:C,0))))</f>
        <v>ZA-GP</v>
      </c>
      <c r="U276" s="167"/>
      <c r="V276" s="168">
        <f>IF(C276="",NA(),MATCH($B276&amp;$C276,'Smelter Look-up'!$J:$J,0))</f>
        <v>261</v>
      </c>
      <c r="X276" s="169">
        <f t="shared" ca="1" si="23"/>
        <v>0</v>
      </c>
      <c r="AB276" s="312" t="str">
        <f t="shared" si="25"/>
        <v>Copper</v>
      </c>
      <c r="AC276" s="169" t="str">
        <f t="shared" si="26"/>
        <v>Copper</v>
      </c>
      <c r="AD276" s="169" t="str">
        <f t="shared" si="27"/>
        <v>Impala Platinum - Base Metal Refinery (BMR)</v>
      </c>
    </row>
    <row r="277" spans="1:30" s="169" customFormat="1" ht="76.5">
      <c r="A277" s="154" t="s">
        <v>18162</v>
      </c>
      <c r="B277" s="302" t="s">
        <v>18108</v>
      </c>
      <c r="C277" s="151" t="s">
        <v>18161</v>
      </c>
      <c r="D277" s="148" t="s">
        <v>18161</v>
      </c>
      <c r="E277" s="148" t="str">
        <f ca="1">IF(ISERROR($V277),"",OFFSET('Smelter Look-up'!$D$4,$V277-4,0)&amp;"")</f>
        <v>SOUTH AFRICA</v>
      </c>
      <c r="F277" s="148" t="str">
        <f ca="1">IF(ISERROR($V277),"",OFFSET('Smelter Look-up'!$E$4,$V277-4,0))</f>
        <v>CID004613</v>
      </c>
      <c r="G277" s="148" t="str">
        <f ca="1">IF(C277=$X$4,"Enter smelter details",IF(ISERROR($V277),"",OFFSET('Smelter Look-up'!$F$4,$V277-4,0)))</f>
        <v>RMI</v>
      </c>
      <c r="H277" s="204">
        <f ca="1">IF(ISERROR($V277),"",OFFSET('Smelter Look-up'!$G$4,$V277-4,0))</f>
        <v>0</v>
      </c>
      <c r="I277" s="205" t="str">
        <f ca="1">IF(ISERROR($V277),"",OFFSET('Smelter Look-up'!$H$4,$V277-4,0))</f>
        <v>Rustenburg</v>
      </c>
      <c r="J277" s="205" t="str">
        <f ca="1">IF(ISERROR($V277),"",OFFSET('Smelter Look-up'!$I$4,$V277-4,0))</f>
        <v>North-West</v>
      </c>
      <c r="K277" s="149"/>
      <c r="L277" s="149"/>
      <c r="M277" s="149"/>
      <c r="N277" s="149"/>
      <c r="O277" s="149"/>
      <c r="P277" s="207"/>
      <c r="Q277" s="150"/>
      <c r="R277" s="148" t="str">
        <f ca="1">IF(ISERROR($V277),"",OFFSET('Smelter Look-up'!$C$4,$V277-4,0)&amp;"")</f>
        <v>Impala Platinum - Rustenburg Smelter</v>
      </c>
      <c r="S277" s="154" t="str">
        <f t="shared" ca="1" si="24"/>
        <v>ZA</v>
      </c>
      <c r="T277" s="154" t="str">
        <f ca="1">IF(B277="","",IF(ISERROR(MATCH($J277,SorP!$B$1:$B$6261,0)),"",INDIRECT("'SorP'!$A$"&amp;MATCH($S277&amp;$J277,SorP!C:C,0))))</f>
        <v>ZA-NW</v>
      </c>
      <c r="U277" s="167"/>
      <c r="V277" s="168">
        <f>IF(C277="",NA(),MATCH($B277&amp;$C277,'Smelter Look-up'!$J:$J,0))</f>
        <v>262</v>
      </c>
      <c r="X277" s="169">
        <f t="shared" ca="1" si="23"/>
        <v>0</v>
      </c>
      <c r="AB277" s="312" t="str">
        <f t="shared" si="25"/>
        <v>Copper</v>
      </c>
      <c r="AC277" s="169" t="str">
        <f t="shared" si="26"/>
        <v>Copper</v>
      </c>
      <c r="AD277" s="169" t="str">
        <f t="shared" si="27"/>
        <v>Impala Platinum - Rustenburg Smelter</v>
      </c>
    </row>
    <row r="278" spans="1:30" s="169" customFormat="1" ht="76.5">
      <c r="A278" s="154" t="s">
        <v>18162</v>
      </c>
      <c r="B278" s="302" t="s">
        <v>18108</v>
      </c>
      <c r="C278" s="151" t="s">
        <v>18161</v>
      </c>
      <c r="D278" s="148" t="s">
        <v>18161</v>
      </c>
      <c r="E278" s="148" t="str">
        <f ca="1">IF(ISERROR($V278),"",OFFSET('Smelter Look-up'!$D$4,$V278-4,0)&amp;"")</f>
        <v>SOUTH AFRICA</v>
      </c>
      <c r="F278" s="148" t="str">
        <f ca="1">IF(ISERROR($V278),"",OFFSET('Smelter Look-up'!$E$4,$V278-4,0))</f>
        <v>CID004613</v>
      </c>
      <c r="G278" s="148" t="str">
        <f ca="1">IF(C278=$X$4,"Enter smelter details",IF(ISERROR($V278),"",OFFSET('Smelter Look-up'!$F$4,$V278-4,0)))</f>
        <v>RMI</v>
      </c>
      <c r="H278" s="204">
        <f ca="1">IF(ISERROR($V278),"",OFFSET('Smelter Look-up'!$G$4,$V278-4,0))</f>
        <v>0</v>
      </c>
      <c r="I278" s="205" t="str">
        <f ca="1">IF(ISERROR($V278),"",OFFSET('Smelter Look-up'!$H$4,$V278-4,0))</f>
        <v>Rustenburg</v>
      </c>
      <c r="J278" s="205" t="str">
        <f ca="1">IF(ISERROR($V278),"",OFFSET('Smelter Look-up'!$I$4,$V278-4,0))</f>
        <v>North-West</v>
      </c>
      <c r="K278" s="149"/>
      <c r="L278" s="149"/>
      <c r="M278" s="149"/>
      <c r="N278" s="149"/>
      <c r="O278" s="149"/>
      <c r="P278" s="207"/>
      <c r="Q278" s="150"/>
      <c r="R278" s="148" t="str">
        <f ca="1">IF(ISERROR($V278),"",OFFSET('Smelter Look-up'!$C$4,$V278-4,0)&amp;"")</f>
        <v>Impala Platinum - Rustenburg Smelter</v>
      </c>
      <c r="S278" s="154" t="str">
        <f t="shared" ca="1" si="24"/>
        <v>ZA</v>
      </c>
      <c r="T278" s="154" t="str">
        <f ca="1">IF(B278="","",IF(ISERROR(MATCH($J278,SorP!$B$1:$B$6261,0)),"",INDIRECT("'SorP'!$A$"&amp;MATCH($S278&amp;$J278,SorP!C:C,0))))</f>
        <v>ZA-NW</v>
      </c>
      <c r="U278" s="167"/>
      <c r="V278" s="168">
        <f>IF(C278="",NA(),MATCH($B278&amp;$C278,'Smelter Look-up'!$J:$J,0))</f>
        <v>262</v>
      </c>
      <c r="X278" s="169">
        <f t="shared" ca="1" si="23"/>
        <v>0</v>
      </c>
      <c r="AB278" s="312" t="str">
        <f t="shared" si="25"/>
        <v>Copper</v>
      </c>
      <c r="AC278" s="169" t="str">
        <f t="shared" si="26"/>
        <v>Copper</v>
      </c>
      <c r="AD278" s="169" t="str">
        <f t="shared" si="27"/>
        <v>Impala Platinum - Rustenburg Smelter</v>
      </c>
    </row>
    <row r="279" spans="1:30" s="169" customFormat="1" ht="102">
      <c r="A279" s="154" t="s">
        <v>18160</v>
      </c>
      <c r="B279" s="302" t="s">
        <v>18108</v>
      </c>
      <c r="C279" s="151" t="s">
        <v>18159</v>
      </c>
      <c r="D279" s="148" t="s">
        <v>18159</v>
      </c>
      <c r="E279" s="148" t="str">
        <f ca="1">IF(ISERROR($V279),"",OFFSET('Smelter Look-up'!$D$4,$V279-4,0)&amp;"")</f>
        <v>SOUTH AFRICA</v>
      </c>
      <c r="F279" s="148" t="str">
        <f ca="1">IF(ISERROR($V279),"",OFFSET('Smelter Look-up'!$E$4,$V279-4,0))</f>
        <v>CID004607</v>
      </c>
      <c r="G279" s="148" t="str">
        <f ca="1">IF(C279=$X$4,"Enter smelter details",IF(ISERROR($V279),"",OFFSET('Smelter Look-up'!$F$4,$V279-4,0)))</f>
        <v>RMI</v>
      </c>
      <c r="H279" s="204">
        <f ca="1">IF(ISERROR($V279),"",OFFSET('Smelter Look-up'!$G$4,$V279-4,0))</f>
        <v>0</v>
      </c>
      <c r="I279" s="205" t="str">
        <f ca="1">IF(ISERROR($V279),"",OFFSET('Smelter Look-up'!$H$4,$V279-4,0))</f>
        <v>Springs</v>
      </c>
      <c r="J279" s="205" t="str">
        <f ca="1">IF(ISERROR($V279),"",OFFSET('Smelter Look-up'!$I$4,$V279-4,0))</f>
        <v>Gauteng</v>
      </c>
      <c r="K279" s="149"/>
      <c r="L279" s="149"/>
      <c r="M279" s="149"/>
      <c r="N279" s="149"/>
      <c r="O279" s="149"/>
      <c r="P279" s="207"/>
      <c r="Q279" s="150"/>
      <c r="R279" s="148" t="str">
        <f ca="1">IF(ISERROR($V279),"",OFFSET('Smelter Look-up'!$C$4,$V279-4,0)&amp;"")</f>
        <v>Impala Platinum - Base Metal Refinery (BMR)</v>
      </c>
      <c r="S279" s="154" t="str">
        <f t="shared" ca="1" si="24"/>
        <v>ZA</v>
      </c>
      <c r="T279" s="154" t="str">
        <f ca="1">IF(B279="","",IF(ISERROR(MATCH($J279,SorP!$B$1:$B$6261,0)),"",INDIRECT("'SorP'!$A$"&amp;MATCH($S279&amp;$J279,SorP!C:C,0))))</f>
        <v>ZA-GP</v>
      </c>
      <c r="U279" s="167"/>
      <c r="V279" s="168">
        <f>IF(C279="",NA(),MATCH($B279&amp;$C279,'Smelter Look-up'!$J:$J,0))</f>
        <v>261</v>
      </c>
      <c r="X279" s="169">
        <f t="shared" ca="1" si="23"/>
        <v>0</v>
      </c>
      <c r="AB279" s="312" t="str">
        <f t="shared" si="25"/>
        <v>Copper</v>
      </c>
      <c r="AC279" s="169" t="str">
        <f t="shared" si="26"/>
        <v>Copper</v>
      </c>
      <c r="AD279" s="169" t="str">
        <f t="shared" si="27"/>
        <v>Impala Platinum - Base Metal Refinery (BMR)</v>
      </c>
    </row>
    <row r="280" spans="1:30" s="169" customFormat="1" ht="76.5">
      <c r="A280" s="154" t="s">
        <v>18162</v>
      </c>
      <c r="B280" s="302" t="s">
        <v>18108</v>
      </c>
      <c r="C280" s="151" t="s">
        <v>18161</v>
      </c>
      <c r="D280" s="148" t="s">
        <v>18161</v>
      </c>
      <c r="E280" s="148" t="str">
        <f ca="1">IF(ISERROR($V280),"",OFFSET('Smelter Look-up'!$D$4,$V280-4,0)&amp;"")</f>
        <v>SOUTH AFRICA</v>
      </c>
      <c r="F280" s="148" t="str">
        <f ca="1">IF(ISERROR($V280),"",OFFSET('Smelter Look-up'!$E$4,$V280-4,0))</f>
        <v>CID004613</v>
      </c>
      <c r="G280" s="148" t="str">
        <f ca="1">IF(C280=$X$4,"Enter smelter details",IF(ISERROR($V280),"",OFFSET('Smelter Look-up'!$F$4,$V280-4,0)))</f>
        <v>RMI</v>
      </c>
      <c r="H280" s="204">
        <f ca="1">IF(ISERROR($V280),"",OFFSET('Smelter Look-up'!$G$4,$V280-4,0))</f>
        <v>0</v>
      </c>
      <c r="I280" s="205" t="str">
        <f ca="1">IF(ISERROR($V280),"",OFFSET('Smelter Look-up'!$H$4,$V280-4,0))</f>
        <v>Rustenburg</v>
      </c>
      <c r="J280" s="205" t="str">
        <f ca="1">IF(ISERROR($V280),"",OFFSET('Smelter Look-up'!$I$4,$V280-4,0))</f>
        <v>North-West</v>
      </c>
      <c r="K280" s="149"/>
      <c r="L280" s="149"/>
      <c r="M280" s="149"/>
      <c r="N280" s="149"/>
      <c r="O280" s="149"/>
      <c r="P280" s="207"/>
      <c r="Q280" s="150"/>
      <c r="R280" s="148" t="str">
        <f ca="1">IF(ISERROR($V280),"",OFFSET('Smelter Look-up'!$C$4,$V280-4,0)&amp;"")</f>
        <v>Impala Platinum - Rustenburg Smelter</v>
      </c>
      <c r="S280" s="154" t="str">
        <f t="shared" ca="1" si="24"/>
        <v>ZA</v>
      </c>
      <c r="T280" s="154" t="str">
        <f ca="1">IF(B280="","",IF(ISERROR(MATCH($J280,SorP!$B$1:$B$6261,0)),"",INDIRECT("'SorP'!$A$"&amp;MATCH($S280&amp;$J280,SorP!C:C,0))))</f>
        <v>ZA-NW</v>
      </c>
      <c r="U280" s="167"/>
      <c r="V280" s="168">
        <f>IF(C280="",NA(),MATCH($B280&amp;$C280,'Smelter Look-up'!$J:$J,0))</f>
        <v>262</v>
      </c>
      <c r="X280" s="169">
        <f t="shared" ca="1" si="23"/>
        <v>0</v>
      </c>
      <c r="AB280" s="312" t="str">
        <f t="shared" si="25"/>
        <v>Copper</v>
      </c>
      <c r="AC280" s="169" t="str">
        <f t="shared" si="26"/>
        <v>Copper</v>
      </c>
      <c r="AD280" s="169" t="str">
        <f t="shared" si="27"/>
        <v>Impala Platinum - Rustenburg Smelter</v>
      </c>
    </row>
    <row r="281" spans="1:30" s="169" customFormat="1" ht="153">
      <c r="A281" s="154" t="s">
        <v>19624</v>
      </c>
      <c r="B281" s="302" t="s">
        <v>18108</v>
      </c>
      <c r="C281" s="151" t="s">
        <v>19623</v>
      </c>
      <c r="D281" s="148" t="s">
        <v>19623</v>
      </c>
      <c r="E281" s="148" t="str">
        <f ca="1">IF(ISERROR($V281),"",OFFSET('Smelter Look-up'!$D$4,$V281-4,0)&amp;"")</f>
        <v>PHILIPPINES</v>
      </c>
      <c r="F281" s="148" t="str">
        <f ca="1">IF(ISERROR($V281),"",OFFSET('Smelter Look-up'!$E$4,$V281-4,0))</f>
        <v>CID004304</v>
      </c>
      <c r="G281" s="148" t="str">
        <f ca="1">IF(C281=$X$4,"Enter smelter details",IF(ISERROR($V281),"",OFFSET('Smelter Look-up'!$F$4,$V281-4,0)))</f>
        <v>RMI</v>
      </c>
      <c r="H281" s="204">
        <f ca="1">IF(ISERROR($V281),"",OFFSET('Smelter Look-up'!$G$4,$V281-4,0))</f>
        <v>0</v>
      </c>
      <c r="I281" s="205" t="str">
        <f ca="1">IF(ISERROR($V281),"",OFFSET('Smelter Look-up'!$H$4,$V281-4,0))</f>
        <v>Isabel</v>
      </c>
      <c r="J281" s="205" t="str">
        <f ca="1">IF(ISERROR($V281),"",OFFSET('Smelter Look-up'!$I$4,$V281-4,0))</f>
        <v>Leyte</v>
      </c>
      <c r="K281" s="149"/>
      <c r="L281" s="149"/>
      <c r="M281" s="149"/>
      <c r="N281" s="149"/>
      <c r="O281" s="149"/>
      <c r="P281" s="207"/>
      <c r="Q281" s="150"/>
      <c r="R281" s="148" t="str">
        <f ca="1">IF(ISERROR($V281),"",OFFSET('Smelter Look-up'!$C$4,$V281-4,0)&amp;"")</f>
        <v>Philippine Associated Smelting and Refining Corporation 
 (PASAR)</v>
      </c>
      <c r="S281" s="154" t="str">
        <f t="shared" ca="1" si="24"/>
        <v>PH</v>
      </c>
      <c r="T281" s="154" t="str">
        <f ca="1">IF(B281="","",IF(ISERROR(MATCH($J281,SorP!$B$1:$B$6261,0)),"",INDIRECT("'SorP'!$A$"&amp;MATCH($S281&amp;$J281,SorP!C:C,0))))</f>
        <v>PH-LEY</v>
      </c>
      <c r="U281" s="167"/>
      <c r="V281" s="168">
        <f>IF(C281="",NA(),MATCH($B281&amp;$C281,'Smelter Look-up'!$J:$J,0))</f>
        <v>332</v>
      </c>
      <c r="X281" s="169">
        <f t="shared" ca="1" si="23"/>
        <v>0</v>
      </c>
      <c r="AB281" s="312" t="str">
        <f t="shared" si="25"/>
        <v>Copper</v>
      </c>
      <c r="AC281" s="169" t="str">
        <f t="shared" si="26"/>
        <v>Copper</v>
      </c>
      <c r="AD281" s="169" t="str">
        <f t="shared" si="27"/>
        <v>Philippine Associated Smelting and Refining Corporation 
 (PASAR)</v>
      </c>
    </row>
    <row r="282" spans="1:30" s="169" customFormat="1" ht="114.75">
      <c r="A282" s="154" t="s">
        <v>18165</v>
      </c>
      <c r="B282" s="302" t="s">
        <v>18108</v>
      </c>
      <c r="C282" s="151" t="s">
        <v>19625</v>
      </c>
      <c r="D282" s="148" t="s">
        <v>19625</v>
      </c>
      <c r="E282" s="148" t="str">
        <f ca="1">IF(ISERROR($V282),"",OFFSET('Smelter Look-up'!$D$4,$V282-4,0)&amp;"")</f>
        <v>JAPAN</v>
      </c>
      <c r="F282" s="148" t="str">
        <f ca="1">IF(ISERROR($V282),"",OFFSET('Smelter Look-up'!$E$4,$V282-4,0))</f>
        <v>CID003996</v>
      </c>
      <c r="G282" s="148" t="str">
        <f ca="1">IF(C282=$X$4,"Enter smelter details",IF(ISERROR($V282),"",OFFSET('Smelter Look-up'!$F$4,$V282-4,0)))</f>
        <v>RMI</v>
      </c>
      <c r="H282" s="204">
        <f ca="1">IF(ISERROR($V282),"",OFFSET('Smelter Look-up'!$G$4,$V282-4,0))</f>
        <v>0</v>
      </c>
      <c r="I282" s="205" t="str">
        <f ca="1">IF(ISERROR($V282),"",OFFSET('Smelter Look-up'!$H$4,$V282-4,0))</f>
        <v>Hitachi-shi</v>
      </c>
      <c r="J282" s="205" t="str">
        <f ca="1">IF(ISERROR($V282),"",OFFSET('Smelter Look-up'!$I$4,$V282-4,0))</f>
        <v>Ibaraki</v>
      </c>
      <c r="K282" s="149"/>
      <c r="L282" s="149"/>
      <c r="M282" s="149"/>
      <c r="N282" s="149"/>
      <c r="O282" s="149"/>
      <c r="P282" s="207"/>
      <c r="Q282" s="150"/>
      <c r="R282" s="148" t="str">
        <f ca="1">IF(ISERROR($V282),"",OFFSET('Smelter Look-up'!$C$4,$V282-4,0)&amp;"")</f>
        <v>JX Advanced Metals Corporation (Hitachi Refinery)</v>
      </c>
      <c r="S282" s="154" t="str">
        <f t="shared" ca="1" si="24"/>
        <v>JP</v>
      </c>
      <c r="T282" s="154" t="str">
        <f ca="1">IF(B282="","",IF(ISERROR(MATCH($J282,SorP!$B$1:$B$6261,0)),"",INDIRECT("'SorP'!$A$"&amp;MATCH($S282&amp;$J282,SorP!C:C,0))))</f>
        <v>JP-08</v>
      </c>
      <c r="U282" s="167"/>
      <c r="V282" s="168">
        <f>IF(C282="",NA(),MATCH($B282&amp;$C282,'Smelter Look-up'!$J:$J,0))</f>
        <v>267</v>
      </c>
      <c r="X282" s="169">
        <f t="shared" ca="1" si="23"/>
        <v>0</v>
      </c>
      <c r="AB282" s="312" t="str">
        <f t="shared" si="25"/>
        <v>Copper</v>
      </c>
      <c r="AC282" s="169" t="str">
        <f t="shared" si="26"/>
        <v>Copper</v>
      </c>
      <c r="AD282" s="169" t="str">
        <f t="shared" si="27"/>
        <v>JX Advanced Metals Corporation (Hitachi Refinery)</v>
      </c>
    </row>
    <row r="283" spans="1:30" s="169" customFormat="1" ht="153">
      <c r="A283" s="154" t="s">
        <v>18225</v>
      </c>
      <c r="B283" s="302" t="s">
        <v>18108</v>
      </c>
      <c r="C283" s="151" t="s">
        <v>19626</v>
      </c>
      <c r="D283" s="148" t="s">
        <v>19626</v>
      </c>
      <c r="E283" s="148" t="str">
        <f ca="1">IF(ISERROR($V283),"",OFFSET('Smelter Look-up'!$D$4,$V283-4,0)&amp;"")</f>
        <v>JAPAN</v>
      </c>
      <c r="F283" s="148" t="str">
        <f ca="1">IF(ISERROR($V283),"",OFFSET('Smelter Look-up'!$E$4,$V283-4,0))</f>
        <v>CID004249</v>
      </c>
      <c r="G283" s="148" t="str">
        <f ca="1">IF(C283=$X$4,"Enter smelter details",IF(ISERROR($V283),"",OFFSET('Smelter Look-up'!$F$4,$V283-4,0)))</f>
        <v>RMI</v>
      </c>
      <c r="H283" s="204">
        <f ca="1">IF(ISERROR($V283),"",OFFSET('Smelter Look-up'!$G$4,$V283-4,0))</f>
        <v>0</v>
      </c>
      <c r="I283" s="205" t="str">
        <f ca="1">IF(ISERROR($V283),"",OFFSET('Smelter Look-up'!$H$4,$V283-4,0))</f>
        <v>Oita-shi</v>
      </c>
      <c r="J283" s="205" t="str">
        <f ca="1">IF(ISERROR($V283),"",OFFSET('Smelter Look-up'!$I$4,$V283-4,0))</f>
        <v>Ôita</v>
      </c>
      <c r="K283" s="149"/>
      <c r="L283" s="149"/>
      <c r="M283" s="149"/>
      <c r="N283" s="149"/>
      <c r="O283" s="149"/>
      <c r="P283" s="207"/>
      <c r="Q283" s="150"/>
      <c r="R283" s="148" t="str">
        <f ca="1">IF(ISERROR($V283),"",OFFSET('Smelter Look-up'!$C$4,$V283-4,0)&amp;"")</f>
        <v>JX Advanced Metals Corporation (Saganoseki Smelter &amp; Refinery)</v>
      </c>
      <c r="S283" s="154" t="str">
        <f t="shared" ca="1" si="24"/>
        <v>JP</v>
      </c>
      <c r="T283" s="154" t="str">
        <f ca="1">IF(B283="","",IF(ISERROR(MATCH($J283,SorP!$B$1:$B$6261,0)),"",INDIRECT("'SorP'!$A$"&amp;MATCH($S283&amp;$J283,SorP!C:C,0))))</f>
        <v>JP-44</v>
      </c>
      <c r="U283" s="167"/>
      <c r="V283" s="168">
        <f>IF(C283="",NA(),MATCH($B283&amp;$C283,'Smelter Look-up'!$J:$J,0))</f>
        <v>268</v>
      </c>
      <c r="X283" s="169">
        <f t="shared" ca="1" si="23"/>
        <v>0</v>
      </c>
      <c r="AB283" s="312" t="str">
        <f t="shared" si="25"/>
        <v>Copper</v>
      </c>
      <c r="AC283" s="169" t="str">
        <f t="shared" si="26"/>
        <v>Copper</v>
      </c>
      <c r="AD283" s="169" t="str">
        <f t="shared" si="27"/>
        <v>JX Advanced Metals Corporation (Saganoseki Smelter &amp; Refinery)</v>
      </c>
    </row>
    <row r="284" spans="1:30" s="169" customFormat="1" ht="114.75">
      <c r="A284" s="154" t="s">
        <v>18165</v>
      </c>
      <c r="B284" s="302" t="s">
        <v>18108</v>
      </c>
      <c r="C284" s="151" t="s">
        <v>19625</v>
      </c>
      <c r="D284" s="148" t="s">
        <v>19625</v>
      </c>
      <c r="E284" s="148" t="str">
        <f ca="1">IF(ISERROR($V284),"",OFFSET('Smelter Look-up'!$D$4,$V284-4,0)&amp;"")</f>
        <v>JAPAN</v>
      </c>
      <c r="F284" s="148" t="str">
        <f ca="1">IF(ISERROR($V284),"",OFFSET('Smelter Look-up'!$E$4,$V284-4,0))</f>
        <v>CID003996</v>
      </c>
      <c r="G284" s="148" t="str">
        <f ca="1">IF(C284=$X$4,"Enter smelter details",IF(ISERROR($V284),"",OFFSET('Smelter Look-up'!$F$4,$V284-4,0)))</f>
        <v>RMI</v>
      </c>
      <c r="H284" s="204">
        <f ca="1">IF(ISERROR($V284),"",OFFSET('Smelter Look-up'!$G$4,$V284-4,0))</f>
        <v>0</v>
      </c>
      <c r="I284" s="205" t="str">
        <f ca="1">IF(ISERROR($V284),"",OFFSET('Smelter Look-up'!$H$4,$V284-4,0))</f>
        <v>Hitachi-shi</v>
      </c>
      <c r="J284" s="205" t="str">
        <f ca="1">IF(ISERROR($V284),"",OFFSET('Smelter Look-up'!$I$4,$V284-4,0))</f>
        <v>Ibaraki</v>
      </c>
      <c r="K284" s="149"/>
      <c r="L284" s="149"/>
      <c r="M284" s="149"/>
      <c r="N284" s="149"/>
      <c r="O284" s="149"/>
      <c r="P284" s="207"/>
      <c r="Q284" s="150"/>
      <c r="R284" s="148" t="str">
        <f ca="1">IF(ISERROR($V284),"",OFFSET('Smelter Look-up'!$C$4,$V284-4,0)&amp;"")</f>
        <v>JX Advanced Metals Corporation (Hitachi Refinery)</v>
      </c>
      <c r="S284" s="154" t="str">
        <f t="shared" ca="1" si="24"/>
        <v>JP</v>
      </c>
      <c r="T284" s="154" t="str">
        <f ca="1">IF(B284="","",IF(ISERROR(MATCH($J284,SorP!$B$1:$B$6261,0)),"",INDIRECT("'SorP'!$A$"&amp;MATCH($S284&amp;$J284,SorP!C:C,0))))</f>
        <v>JP-08</v>
      </c>
      <c r="U284" s="167"/>
      <c r="V284" s="168">
        <f>IF(C284="",NA(),MATCH($B284&amp;$C284,'Smelter Look-up'!$J:$J,0))</f>
        <v>267</v>
      </c>
      <c r="X284" s="169">
        <f t="shared" ca="1" si="23"/>
        <v>0</v>
      </c>
      <c r="AB284" s="312" t="str">
        <f t="shared" si="25"/>
        <v>Copper</v>
      </c>
      <c r="AC284" s="169" t="str">
        <f t="shared" si="26"/>
        <v>Copper</v>
      </c>
      <c r="AD284" s="169" t="str">
        <f t="shared" si="27"/>
        <v>JX Advanced Metals Corporation (Hitachi Refinery)</v>
      </c>
    </row>
    <row r="285" spans="1:30" s="169" customFormat="1" ht="51">
      <c r="A285" s="154" t="s">
        <v>18166</v>
      </c>
      <c r="B285" s="302" t="s">
        <v>18108</v>
      </c>
      <c r="C285" s="151" t="s">
        <v>175</v>
      </c>
      <c r="D285" s="148" t="s">
        <v>175</v>
      </c>
      <c r="E285" s="148" t="str">
        <f ca="1">IF(ISERROR($V285),"",OFFSET('Smelter Look-up'!$D$4,$V285-4,0)&amp;"")</f>
        <v>CONGO, DEMOCRATIC REPUBLIC OF THE</v>
      </c>
      <c r="F285" s="148" t="str">
        <f ca="1">IF(ISERROR($V285),"",OFFSET('Smelter Look-up'!$E$4,$V285-4,0))</f>
        <v>CID004394</v>
      </c>
      <c r="G285" s="148" t="str">
        <f ca="1">IF(C285=$X$4,"Enter smelter details",IF(ISERROR($V285),"",OFFSET('Smelter Look-up'!$F$4,$V285-4,0)))</f>
        <v>RMI</v>
      </c>
      <c r="H285" s="204">
        <f ca="1">IF(ISERROR($V285),"",OFFSET('Smelter Look-up'!$G$4,$V285-4,0))</f>
        <v>0</v>
      </c>
      <c r="I285" s="205" t="str">
        <f ca="1">IF(ISERROR($V285),"",OFFSET('Smelter Look-up'!$H$4,$V285-4,0))</f>
        <v>Kolwezi</v>
      </c>
      <c r="J285" s="205" t="str">
        <f ca="1">IF(ISERROR($V285),"",OFFSET('Smelter Look-up'!$I$4,$V285-4,0))</f>
        <v>Lualaba</v>
      </c>
      <c r="K285" s="149"/>
      <c r="L285" s="149"/>
      <c r="M285" s="149"/>
      <c r="N285" s="149"/>
      <c r="O285" s="149"/>
      <c r="P285" s="207"/>
      <c r="Q285" s="150"/>
      <c r="R285" s="148" t="str">
        <f ca="1">IF(ISERROR($V285),"",OFFSET('Smelter Look-up'!$C$4,$V285-4,0)&amp;"")</f>
        <v>Kamoto Copper Company</v>
      </c>
      <c r="S285" s="154" t="str">
        <f t="shared" ca="1" si="24"/>
        <v>CD</v>
      </c>
      <c r="T285" s="154" t="str">
        <f ca="1">IF(B285="","",IF(ISERROR(MATCH($J285,SorP!$B$1:$B$6261,0)),"",INDIRECT("'SorP'!$A$"&amp;MATCH($S285&amp;$J285,SorP!C:C,0))))</f>
        <v>CD-LU</v>
      </c>
      <c r="U285" s="167"/>
      <c r="V285" s="168">
        <f>IF(C285="",NA(),MATCH($B285&amp;$C285,'Smelter Look-up'!$J:$J,0))</f>
        <v>270</v>
      </c>
      <c r="X285" s="169">
        <f t="shared" ca="1" si="23"/>
        <v>0</v>
      </c>
      <c r="AB285" s="312" t="str">
        <f t="shared" si="25"/>
        <v>Copper</v>
      </c>
      <c r="AC285" s="169" t="str">
        <f t="shared" si="26"/>
        <v>Copper</v>
      </c>
      <c r="AD285" s="169" t="str">
        <f t="shared" si="27"/>
        <v>Kamoto Copper Company</v>
      </c>
    </row>
    <row r="286" spans="1:30" s="169" customFormat="1" ht="51">
      <c r="A286" s="154" t="s">
        <v>19449</v>
      </c>
      <c r="B286" s="302" t="s">
        <v>18108</v>
      </c>
      <c r="C286" s="151" t="s">
        <v>19448</v>
      </c>
      <c r="D286" s="148" t="s">
        <v>19448</v>
      </c>
      <c r="E286" s="148" t="str">
        <f ca="1">IF(ISERROR($V286),"",OFFSET('Smelter Look-up'!$D$4,$V286-4,0)&amp;"")</f>
        <v>ZAMBIA</v>
      </c>
      <c r="F286" s="148" t="str">
        <f ca="1">IF(ISERROR($V286),"",OFFSET('Smelter Look-up'!$E$4,$V286-4,0))</f>
        <v>CID005285</v>
      </c>
      <c r="G286" s="148" t="str">
        <f ca="1">IF(C286=$X$4,"Enter smelter details",IF(ISERROR($V286),"",OFFSET('Smelter Look-up'!$F$4,$V286-4,0)))</f>
        <v>RMI</v>
      </c>
      <c r="H286" s="204">
        <f ca="1">IF(ISERROR($V286),"",OFFSET('Smelter Look-up'!$G$4,$V286-4,0))</f>
        <v>0</v>
      </c>
      <c r="I286" s="205" t="str">
        <f ca="1">IF(ISERROR($V286),"",OFFSET('Smelter Look-up'!$H$4,$V286-4,0))</f>
        <v>Solwezi</v>
      </c>
      <c r="J286" s="205" t="str">
        <f ca="1">IF(ISERROR($V286),"",OFFSET('Smelter Look-up'!$I$4,$V286-4,0))</f>
        <v>North-Western</v>
      </c>
      <c r="K286" s="149"/>
      <c r="L286" s="149"/>
      <c r="M286" s="149"/>
      <c r="N286" s="149"/>
      <c r="O286" s="149"/>
      <c r="P286" s="207"/>
      <c r="Q286" s="150"/>
      <c r="R286" s="148" t="str">
        <f ca="1">IF(ISERROR($V286),"",OFFSET('Smelter Look-up'!$C$4,$V286-4,0)&amp;"")</f>
        <v>Kansanshi Copper Smelter</v>
      </c>
      <c r="S286" s="154" t="str">
        <f t="shared" ca="1" si="24"/>
        <v>ZM</v>
      </c>
      <c r="T286" s="154" t="str">
        <f ca="1">IF(B286="","",IF(ISERROR(MATCH($J286,SorP!$B$1:$B$6261,0)),"",INDIRECT("'SorP'!$A$"&amp;MATCH($S286&amp;$J286,SorP!C:C,0))))</f>
        <v>ZM-06</v>
      </c>
      <c r="U286" s="167"/>
      <c r="V286" s="168">
        <f>IF(C286="",NA(),MATCH($B286&amp;$C286,'Smelter Look-up'!$J:$J,0))</f>
        <v>271</v>
      </c>
      <c r="X286" s="169">
        <f t="shared" ca="1" si="23"/>
        <v>0</v>
      </c>
      <c r="AB286" s="312" t="str">
        <f t="shared" si="25"/>
        <v>Copper</v>
      </c>
      <c r="AC286" s="169" t="str">
        <f t="shared" si="26"/>
        <v>Copper</v>
      </c>
      <c r="AD286" s="169" t="str">
        <f t="shared" si="27"/>
        <v>Kansanshi Copper Smelter</v>
      </c>
    </row>
    <row r="287" spans="1:30" s="169" customFormat="1" ht="25.5">
      <c r="A287" s="154" t="s">
        <v>19629</v>
      </c>
      <c r="B287" s="302" t="s">
        <v>18108</v>
      </c>
      <c r="C287" s="151" t="s">
        <v>19628</v>
      </c>
      <c r="D287" s="148" t="s">
        <v>19628</v>
      </c>
      <c r="E287" s="148" t="str">
        <f ca="1">IF(ISERROR($V287),"",OFFSET('Smelter Look-up'!$D$4,$V287-4,0)&amp;"")</f>
        <v>KAZAKHSTAN</v>
      </c>
      <c r="F287" s="148" t="str">
        <f ca="1">IF(ISERROR($V287),"",OFFSET('Smelter Look-up'!$E$4,$V287-4,0))</f>
        <v>CID005619</v>
      </c>
      <c r="G287" s="148" t="str">
        <f ca="1">IF(C287=$X$4,"Enter smelter details",IF(ISERROR($V287),"",OFFSET('Smelter Look-up'!$F$4,$V287-4,0)))</f>
        <v>RMI</v>
      </c>
      <c r="H287" s="204">
        <f ca="1">IF(ISERROR($V287),"",OFFSET('Smelter Look-up'!$G$4,$V287-4,0))</f>
        <v>0</v>
      </c>
      <c r="I287" s="205" t="str">
        <f ca="1">IF(ISERROR($V287),"",OFFSET('Smelter Look-up'!$H$4,$V287-4,0))</f>
        <v>Ust-Kamenogorsk</v>
      </c>
      <c r="J287" s="205" t="str">
        <f ca="1">IF(ISERROR($V287),"",OFFSET('Smelter Look-up'!$I$4,$V287-4,0))</f>
        <v>Shyghys Qazaqstan oblysy</v>
      </c>
      <c r="K287" s="149"/>
      <c r="L287" s="149"/>
      <c r="M287" s="149"/>
      <c r="N287" s="149"/>
      <c r="O287" s="149"/>
      <c r="P287" s="207"/>
      <c r="Q287" s="150"/>
      <c r="R287" s="148" t="str">
        <f ca="1">IF(ISERROR($V287),"",OFFSET('Smelter Look-up'!$C$4,$V287-4,0)&amp;"")</f>
        <v>Kazzinc Ltd</v>
      </c>
      <c r="S287" s="154" t="str">
        <f t="shared" ca="1" si="24"/>
        <v>KZ</v>
      </c>
      <c r="T287" s="154" t="str">
        <f ca="1">IF(B287="","",IF(ISERROR(MATCH($J287,SorP!$B$1:$B$6261,0)),"",INDIRECT("'SorP'!$A$"&amp;MATCH($S287&amp;$J287,SorP!C:C,0))))</f>
        <v>KZ-63</v>
      </c>
      <c r="U287" s="167"/>
      <c r="V287" s="168">
        <f>IF(C287="",NA(),MATCH($B287&amp;$C287,'Smelter Look-up'!$J:$J,0))</f>
        <v>273</v>
      </c>
      <c r="X287" s="169">
        <f t="shared" ca="1" si="23"/>
        <v>0</v>
      </c>
      <c r="AB287" s="312" t="str">
        <f t="shared" si="25"/>
        <v>Copper</v>
      </c>
      <c r="AC287" s="169" t="str">
        <f t="shared" si="26"/>
        <v>Copper</v>
      </c>
      <c r="AD287" s="169" t="str">
        <f t="shared" si="27"/>
        <v>Kazzinc Ltd</v>
      </c>
    </row>
    <row r="288" spans="1:30" s="169" customFormat="1" ht="25.5">
      <c r="A288" s="154" t="s">
        <v>19629</v>
      </c>
      <c r="B288" s="302" t="s">
        <v>18108</v>
      </c>
      <c r="C288" s="151" t="s">
        <v>19628</v>
      </c>
      <c r="D288" s="148" t="s">
        <v>19628</v>
      </c>
      <c r="E288" s="148" t="str">
        <f ca="1">IF(ISERROR($V288),"",OFFSET('Smelter Look-up'!$D$4,$V288-4,0)&amp;"")</f>
        <v>KAZAKHSTAN</v>
      </c>
      <c r="F288" s="148" t="str">
        <f ca="1">IF(ISERROR($V288),"",OFFSET('Smelter Look-up'!$E$4,$V288-4,0))</f>
        <v>CID005619</v>
      </c>
      <c r="G288" s="148" t="str">
        <f ca="1">IF(C288=$X$4,"Enter smelter details",IF(ISERROR($V288),"",OFFSET('Smelter Look-up'!$F$4,$V288-4,0)))</f>
        <v>RMI</v>
      </c>
      <c r="H288" s="204">
        <f ca="1">IF(ISERROR($V288),"",OFFSET('Smelter Look-up'!$G$4,$V288-4,0))</f>
        <v>0</v>
      </c>
      <c r="I288" s="205" t="str">
        <f ca="1">IF(ISERROR($V288),"",OFFSET('Smelter Look-up'!$H$4,$V288-4,0))</f>
        <v>Ust-Kamenogorsk</v>
      </c>
      <c r="J288" s="205" t="str">
        <f ca="1">IF(ISERROR($V288),"",OFFSET('Smelter Look-up'!$I$4,$V288-4,0))</f>
        <v>Shyghys Qazaqstan oblysy</v>
      </c>
      <c r="K288" s="149"/>
      <c r="L288" s="149"/>
      <c r="M288" s="149"/>
      <c r="N288" s="149"/>
      <c r="O288" s="149"/>
      <c r="P288" s="207"/>
      <c r="Q288" s="150"/>
      <c r="R288" s="148" t="str">
        <f ca="1">IF(ISERROR($V288),"",OFFSET('Smelter Look-up'!$C$4,$V288-4,0)&amp;"")</f>
        <v>Kazzinc Ltd</v>
      </c>
      <c r="S288" s="154" t="str">
        <f t="shared" ca="1" si="24"/>
        <v>KZ</v>
      </c>
      <c r="T288" s="154" t="str">
        <f ca="1">IF(B288="","",IF(ISERROR(MATCH($J288,SorP!$B$1:$B$6261,0)),"",INDIRECT("'SorP'!$A$"&amp;MATCH($S288&amp;$J288,SorP!C:C,0))))</f>
        <v>KZ-63</v>
      </c>
      <c r="U288" s="167"/>
      <c r="V288" s="168">
        <f>IF(C288="",NA(),MATCH($B288&amp;$C288,'Smelter Look-up'!$J:$J,0))</f>
        <v>273</v>
      </c>
      <c r="X288" s="169">
        <f t="shared" ca="1" si="23"/>
        <v>0</v>
      </c>
      <c r="AB288" s="312" t="str">
        <f t="shared" si="25"/>
        <v>Copper</v>
      </c>
      <c r="AC288" s="169" t="str">
        <f t="shared" si="26"/>
        <v>Copper</v>
      </c>
      <c r="AD288" s="169" t="str">
        <f t="shared" si="27"/>
        <v>Kazzinc Ltd</v>
      </c>
    </row>
    <row r="289" spans="1:30" s="169" customFormat="1" ht="63.75">
      <c r="A289" s="154" t="s">
        <v>18682</v>
      </c>
      <c r="B289" s="302" t="s">
        <v>18108</v>
      </c>
      <c r="C289" s="151" t="s">
        <v>18681</v>
      </c>
      <c r="D289" s="148" t="s">
        <v>18681</v>
      </c>
      <c r="E289" s="148" t="str">
        <f ca="1">IF(ISERROR($V289),"",OFFSET('Smelter Look-up'!$D$4,$V289-4,0)&amp;"")</f>
        <v>UNITED STATES OF AMERICA</v>
      </c>
      <c r="F289" s="148" t="str">
        <f ca="1">IF(ISERROR($V289),"",OFFSET('Smelter Look-up'!$E$4,$V289-4,0))</f>
        <v>CID005274</v>
      </c>
      <c r="G289" s="148" t="str">
        <f ca="1">IF(C289=$X$4,"Enter smelter details",IF(ISERROR($V289),"",OFFSET('Smelter Look-up'!$F$4,$V289-4,0)))</f>
        <v>RMI</v>
      </c>
      <c r="H289" s="204">
        <f ca="1">IF(ISERROR($V289),"",OFFSET('Smelter Look-up'!$G$4,$V289-4,0))</f>
        <v>0</v>
      </c>
      <c r="I289" s="205" t="str">
        <f ca="1">IF(ISERROR($V289),"",OFFSET('Smelter Look-up'!$H$4,$V289-4,0))</f>
        <v>Salt Lake City</v>
      </c>
      <c r="J289" s="205" t="str">
        <f ca="1">IF(ISERROR($V289),"",OFFSET('Smelter Look-up'!$I$4,$V289-4,0))</f>
        <v>Utah</v>
      </c>
      <c r="K289" s="149"/>
      <c r="L289" s="149"/>
      <c r="M289" s="149"/>
      <c r="N289" s="149"/>
      <c r="O289" s="149"/>
      <c r="P289" s="207"/>
      <c r="Q289" s="150"/>
      <c r="R289" s="148" t="str">
        <f ca="1">IF(ISERROR($V289),"",OFFSET('Smelter Look-up'!$C$4,$V289-4,0)&amp;"")</f>
        <v>Kennecott Utah Copper LLC</v>
      </c>
      <c r="S289" s="154" t="str">
        <f t="shared" ca="1" si="24"/>
        <v>US</v>
      </c>
      <c r="T289" s="154" t="str">
        <f ca="1">IF(B289="","",IF(ISERROR(MATCH($J289,SorP!$B$1:$B$6261,0)),"",INDIRECT("'SorP'!$A$"&amp;MATCH($S289&amp;$J289,SorP!C:C,0))))</f>
        <v>US-UT</v>
      </c>
      <c r="U289" s="167"/>
      <c r="V289" s="168">
        <f>IF(C289="",NA(),MATCH($B289&amp;$C289,'Smelter Look-up'!$J:$J,0))</f>
        <v>274</v>
      </c>
      <c r="X289" s="169">
        <f t="shared" ca="1" si="23"/>
        <v>0</v>
      </c>
      <c r="AB289" s="312" t="str">
        <f t="shared" si="25"/>
        <v>Copper</v>
      </c>
      <c r="AC289" s="169" t="str">
        <f t="shared" si="26"/>
        <v>Copper</v>
      </c>
      <c r="AD289" s="169" t="str">
        <f t="shared" si="27"/>
        <v>Kennecott Utah Copper LLC</v>
      </c>
    </row>
    <row r="290" spans="1:30" s="169" customFormat="1" ht="63.75">
      <c r="A290" s="154" t="s">
        <v>18682</v>
      </c>
      <c r="B290" s="302" t="s">
        <v>18108</v>
      </c>
      <c r="C290" s="151" t="s">
        <v>18681</v>
      </c>
      <c r="D290" s="148" t="s">
        <v>18681</v>
      </c>
      <c r="E290" s="148" t="str">
        <f ca="1">IF(ISERROR($V290),"",OFFSET('Smelter Look-up'!$D$4,$V290-4,0)&amp;"")</f>
        <v>UNITED STATES OF AMERICA</v>
      </c>
      <c r="F290" s="148" t="str">
        <f ca="1">IF(ISERROR($V290),"",OFFSET('Smelter Look-up'!$E$4,$V290-4,0))</f>
        <v>CID005274</v>
      </c>
      <c r="G290" s="148" t="str">
        <f ca="1">IF(C290=$X$4,"Enter smelter details",IF(ISERROR($V290),"",OFFSET('Smelter Look-up'!$F$4,$V290-4,0)))</f>
        <v>RMI</v>
      </c>
      <c r="H290" s="204">
        <f ca="1">IF(ISERROR($V290),"",OFFSET('Smelter Look-up'!$G$4,$V290-4,0))</f>
        <v>0</v>
      </c>
      <c r="I290" s="205" t="str">
        <f ca="1">IF(ISERROR($V290),"",OFFSET('Smelter Look-up'!$H$4,$V290-4,0))</f>
        <v>Salt Lake City</v>
      </c>
      <c r="J290" s="205" t="str">
        <f ca="1">IF(ISERROR($V290),"",OFFSET('Smelter Look-up'!$I$4,$V290-4,0))</f>
        <v>Utah</v>
      </c>
      <c r="K290" s="149"/>
      <c r="L290" s="149"/>
      <c r="M290" s="149"/>
      <c r="N290" s="149"/>
      <c r="O290" s="149"/>
      <c r="P290" s="207"/>
      <c r="Q290" s="150"/>
      <c r="R290" s="148" t="str">
        <f ca="1">IF(ISERROR($V290),"",OFFSET('Smelter Look-up'!$C$4,$V290-4,0)&amp;"")</f>
        <v>Kennecott Utah Copper LLC</v>
      </c>
      <c r="S290" s="154" t="str">
        <f t="shared" ca="1" si="24"/>
        <v>US</v>
      </c>
      <c r="T290" s="154" t="str">
        <f ca="1">IF(B290="","",IF(ISERROR(MATCH($J290,SorP!$B$1:$B$6261,0)),"",INDIRECT("'SorP'!$A$"&amp;MATCH($S290&amp;$J290,SorP!C:C,0))))</f>
        <v>US-UT</v>
      </c>
      <c r="U290" s="167"/>
      <c r="V290" s="168">
        <f>IF(C290="",NA(),MATCH($B290&amp;$C290,'Smelter Look-up'!$J:$J,0))</f>
        <v>274</v>
      </c>
      <c r="X290" s="169">
        <f t="shared" ca="1" si="23"/>
        <v>0</v>
      </c>
      <c r="AB290" s="312" t="str">
        <f t="shared" si="25"/>
        <v>Copper</v>
      </c>
      <c r="AC290" s="169" t="str">
        <f t="shared" si="26"/>
        <v>Copper</v>
      </c>
      <c r="AD290" s="169" t="str">
        <f t="shared" si="27"/>
        <v>Kennecott Utah Copper LLC</v>
      </c>
    </row>
    <row r="291" spans="1:30" s="169" customFormat="1" ht="51">
      <c r="A291" s="154" t="s">
        <v>18144</v>
      </c>
      <c r="B291" s="302" t="s">
        <v>18108</v>
      </c>
      <c r="C291" s="151" t="s">
        <v>18602</v>
      </c>
      <c r="D291" s="148" t="s">
        <v>18602</v>
      </c>
      <c r="E291" s="148" t="str">
        <f ca="1">IF(ISERROR($V291),"",OFFSET('Smelter Look-up'!$D$4,$V291-4,0)&amp;"")</f>
        <v>CONGO, DEMOCRATIC REPUBLIC OF THE</v>
      </c>
      <c r="F291" s="148" t="str">
        <f ca="1">IF(ISERROR($V291),"",OFFSET('Smelter Look-up'!$E$4,$V291-4,0))</f>
        <v>CID004812</v>
      </c>
      <c r="G291" s="148" t="str">
        <f ca="1">IF(C291=$X$4,"Enter smelter details",IF(ISERROR($V291),"",OFFSET('Smelter Look-up'!$F$4,$V291-4,0)))</f>
        <v>RMI</v>
      </c>
      <c r="H291" s="204">
        <f ca="1">IF(ISERROR($V291),"",OFFSET('Smelter Look-up'!$G$4,$V291-4,0))</f>
        <v>0</v>
      </c>
      <c r="I291" s="205" t="str">
        <f ca="1">IF(ISERROR($V291),"",OFFSET('Smelter Look-up'!$H$4,$V291-4,0))</f>
        <v>Chefferie de Bayeke</v>
      </c>
      <c r="J291" s="205" t="str">
        <f ca="1">IF(ISERROR($V291),"",OFFSET('Smelter Look-up'!$I$4,$V291-4,0))</f>
        <v>Lualaba</v>
      </c>
      <c r="K291" s="149"/>
      <c r="L291" s="149"/>
      <c r="M291" s="149"/>
      <c r="N291" s="149"/>
      <c r="O291" s="149"/>
      <c r="P291" s="207"/>
      <c r="Q291" s="150"/>
      <c r="R291" s="148" t="str">
        <f ca="1">IF(ISERROR($V291),"",OFFSET('Smelter Look-up'!$C$4,$V291-4,0)&amp;"")</f>
        <v>CMOC Kisanfu Mining SARL</v>
      </c>
      <c r="S291" s="154" t="str">
        <f t="shared" ca="1" si="24"/>
        <v>CD</v>
      </c>
      <c r="T291" s="154" t="str">
        <f ca="1">IF(B291="","",IF(ISERROR(MATCH($J291,SorP!$B$1:$B$6261,0)),"",INDIRECT("'SorP'!$A$"&amp;MATCH($S291&amp;$J291,SorP!C:C,0))))</f>
        <v>CD-LU</v>
      </c>
      <c r="U291" s="167"/>
      <c r="V291" s="168">
        <f>IF(C291="",NA(),MATCH($B291&amp;$C291,'Smelter Look-up'!$J:$J,0))</f>
        <v>217</v>
      </c>
      <c r="X291" s="169">
        <f t="shared" ca="1" si="23"/>
        <v>0</v>
      </c>
      <c r="AB291" s="312" t="str">
        <f t="shared" si="25"/>
        <v>Copper</v>
      </c>
      <c r="AC291" s="169" t="str">
        <f t="shared" si="26"/>
        <v>Copper</v>
      </c>
      <c r="AD291" s="169" t="str">
        <f t="shared" si="27"/>
        <v>CMOC Kisanfu Mining SARL</v>
      </c>
    </row>
    <row r="292" spans="1:30" s="169" customFormat="1" ht="102">
      <c r="A292" s="154" t="s">
        <v>19445</v>
      </c>
      <c r="B292" s="302" t="s">
        <v>18108</v>
      </c>
      <c r="C292" s="151" t="s">
        <v>19444</v>
      </c>
      <c r="D292" s="148" t="s">
        <v>19444</v>
      </c>
      <c r="E292" s="148" t="str">
        <f ca="1">IF(ISERROR($V292),"",OFFSET('Smelter Look-up'!$D$4,$V292-4,0)&amp;"")</f>
        <v>POLAND</v>
      </c>
      <c r="F292" s="148" t="str">
        <f ca="1">IF(ISERROR($V292),"",OFFSET('Smelter Look-up'!$E$4,$V292-4,0))</f>
        <v>CID004462</v>
      </c>
      <c r="G292" s="148" t="str">
        <f ca="1">IF(C292=$X$4,"Enter smelter details",IF(ISERROR($V292),"",OFFSET('Smelter Look-up'!$F$4,$V292-4,0)))</f>
        <v>RMI</v>
      </c>
      <c r="H292" s="204">
        <f ca="1">IF(ISERROR($V292),"",OFFSET('Smelter Look-up'!$G$4,$V292-4,0))</f>
        <v>0</v>
      </c>
      <c r="I292" s="205" t="str">
        <f ca="1">IF(ISERROR($V292),"",OFFSET('Smelter Look-up'!$H$4,$V292-4,0))</f>
        <v>Glogow</v>
      </c>
      <c r="J292" s="205" t="str">
        <f ca="1">IF(ISERROR($V292),"",OFFSET('Smelter Look-up'!$I$4,$V292-4,0))</f>
        <v>Dolnośląskie</v>
      </c>
      <c r="K292" s="149"/>
      <c r="L292" s="149"/>
      <c r="M292" s="149"/>
      <c r="N292" s="149"/>
      <c r="O292" s="149"/>
      <c r="P292" s="207"/>
      <c r="Q292" s="150"/>
      <c r="R292" s="148" t="str">
        <f ca="1">IF(ISERROR($V292),"",OFFSET('Smelter Look-up'!$C$4,$V292-4,0)&amp;"")</f>
        <v>KGHM Polska Miedz S.A. Oddzial Huta Miedzi, Glogow</v>
      </c>
      <c r="S292" s="154" t="str">
        <f t="shared" ca="1" si="24"/>
        <v>PL</v>
      </c>
      <c r="T292" s="154" t="str">
        <f ca="1">IF(B292="","",IF(ISERROR(MATCH($J292,SorP!$B$1:$B$6261,0)),"",INDIRECT("'SorP'!$A$"&amp;MATCH($S292&amp;$J292,SorP!C:C,0))))</f>
        <v>PL-02</v>
      </c>
      <c r="U292" s="167"/>
      <c r="V292" s="168">
        <f>IF(C292="",NA(),MATCH($B292&amp;$C292,'Smelter Look-up'!$J:$J,0))</f>
        <v>277</v>
      </c>
      <c r="X292" s="169">
        <f t="shared" ca="1" si="23"/>
        <v>0</v>
      </c>
      <c r="AB292" s="312" t="str">
        <f t="shared" si="25"/>
        <v>Copper</v>
      </c>
      <c r="AC292" s="169" t="str">
        <f t="shared" si="26"/>
        <v>Copper</v>
      </c>
      <c r="AD292" s="169" t="str">
        <f t="shared" si="27"/>
        <v>KGHM Polska Miedz S.A. Oddzial Huta Miedzi, Glogow</v>
      </c>
    </row>
    <row r="293" spans="1:30" s="169" customFormat="1" ht="102">
      <c r="A293" s="154" t="s">
        <v>18170</v>
      </c>
      <c r="B293" s="302" t="s">
        <v>18108</v>
      </c>
      <c r="C293" s="151" t="s">
        <v>18169</v>
      </c>
      <c r="D293" s="148" t="s">
        <v>18169</v>
      </c>
      <c r="E293" s="148" t="str">
        <f ca="1">IF(ISERROR($V293),"",OFFSET('Smelter Look-up'!$D$4,$V293-4,0)&amp;"")</f>
        <v>POLAND</v>
      </c>
      <c r="F293" s="148" t="str">
        <f ca="1">IF(ISERROR($V293),"",OFFSET('Smelter Look-up'!$E$4,$V293-4,0))</f>
        <v>CID004463</v>
      </c>
      <c r="G293" s="148" t="str">
        <f ca="1">IF(C293=$X$4,"Enter smelter details",IF(ISERROR($V293),"",OFFSET('Smelter Look-up'!$F$4,$V293-4,0)))</f>
        <v>RMI</v>
      </c>
      <c r="H293" s="204">
        <f ca="1">IF(ISERROR($V293),"",OFFSET('Smelter Look-up'!$G$4,$V293-4,0))</f>
        <v>0</v>
      </c>
      <c r="I293" s="205" t="str">
        <f ca="1">IF(ISERROR($V293),"",OFFSET('Smelter Look-up'!$H$4,$V293-4,0))</f>
        <v>Legnica</v>
      </c>
      <c r="J293" s="205" t="str">
        <f ca="1">IF(ISERROR($V293),"",OFFSET('Smelter Look-up'!$I$4,$V293-4,0))</f>
        <v>Dolnośląskie</v>
      </c>
      <c r="K293" s="149"/>
      <c r="L293" s="149"/>
      <c r="M293" s="149"/>
      <c r="N293" s="149"/>
      <c r="O293" s="149"/>
      <c r="P293" s="207"/>
      <c r="Q293" s="150"/>
      <c r="R293" s="148" t="str">
        <f ca="1">IF(ISERROR($V293),"",OFFSET('Smelter Look-up'!$C$4,$V293-4,0)&amp;"")</f>
        <v>KGHM Polska Miedz S.A. Oddzial Huta Miedzi, Legnica</v>
      </c>
      <c r="S293" s="154" t="str">
        <f t="shared" ca="1" si="24"/>
        <v>PL</v>
      </c>
      <c r="T293" s="154" t="str">
        <f ca="1">IF(B293="","",IF(ISERROR(MATCH($J293,SorP!$B$1:$B$6261,0)),"",INDIRECT("'SorP'!$A$"&amp;MATCH($S293&amp;$J293,SorP!C:C,0))))</f>
        <v>PL-02</v>
      </c>
      <c r="U293" s="167"/>
      <c r="V293" s="168">
        <f>IF(C293="",NA(),MATCH($B293&amp;$C293,'Smelter Look-up'!$J:$J,0))</f>
        <v>278</v>
      </c>
      <c r="X293" s="169">
        <f t="shared" ca="1" si="23"/>
        <v>0</v>
      </c>
      <c r="AB293" s="312" t="str">
        <f t="shared" si="25"/>
        <v>Copper</v>
      </c>
      <c r="AC293" s="169" t="str">
        <f t="shared" si="26"/>
        <v>Copper</v>
      </c>
      <c r="AD293" s="169" t="str">
        <f t="shared" si="27"/>
        <v>KGHM Polska Miedz S.A. Oddzial Huta Miedzi, Legnica</v>
      </c>
    </row>
    <row r="294" spans="1:30" s="169" customFormat="1" ht="38.25">
      <c r="A294" s="154" t="s">
        <v>18173</v>
      </c>
      <c r="B294" s="302" t="s">
        <v>18108</v>
      </c>
      <c r="C294" s="151" t="s">
        <v>18172</v>
      </c>
      <c r="D294" s="148" t="s">
        <v>18172</v>
      </c>
      <c r="E294" s="148" t="str">
        <f ca="1">IF(ISERROR($V294),"",OFFSET('Smelter Look-up'!$D$4,$V294-4,0)&amp;"")</f>
        <v>CONGO, DEMOCRATIC REPUBLIC OF THE</v>
      </c>
      <c r="F294" s="148" t="str">
        <f ca="1">IF(ISERROR($V294),"",OFFSET('Smelter Look-up'!$E$4,$V294-4,0))</f>
        <v>CID004201</v>
      </c>
      <c r="G294" s="148" t="str">
        <f ca="1">IF(C294=$X$4,"Enter smelter details",IF(ISERROR($V294),"",OFFSET('Smelter Look-up'!$F$4,$V294-4,0)))</f>
        <v>RMI</v>
      </c>
      <c r="H294" s="204">
        <f ca="1">IF(ISERROR($V294),"",OFFSET('Smelter Look-up'!$G$4,$V294-4,0))</f>
        <v>0</v>
      </c>
      <c r="I294" s="205" t="str">
        <f ca="1">IF(ISERROR($V294),"",OFFSET('Smelter Look-up'!$H$4,$V294-4,0))</f>
        <v>Kipushi</v>
      </c>
      <c r="J294" s="205" t="str">
        <f ca="1">IF(ISERROR($V294),"",OFFSET('Smelter Look-up'!$I$4,$V294-4,0))</f>
        <v>Haut-Katanga</v>
      </c>
      <c r="K294" s="149"/>
      <c r="L294" s="149"/>
      <c r="M294" s="149"/>
      <c r="N294" s="149"/>
      <c r="O294" s="149"/>
      <c r="P294" s="207"/>
      <c r="Q294" s="150"/>
      <c r="R294" s="148" t="str">
        <f ca="1">IF(ISERROR($V294),"",OFFSET('Smelter Look-up'!$C$4,$V294-4,0)&amp;"")</f>
        <v>MMG Kinsevere SARL</v>
      </c>
      <c r="S294" s="154" t="str">
        <f t="shared" ca="1" si="24"/>
        <v>CD</v>
      </c>
      <c r="T294" s="154" t="str">
        <f ca="1">IF(B294="","",IF(ISERROR(MATCH($J294,SorP!$B$1:$B$6261,0)),"",INDIRECT("'SorP'!$A$"&amp;MATCH($S294&amp;$J294,SorP!C:C,0))))</f>
        <v>CD-HK</v>
      </c>
      <c r="U294" s="167"/>
      <c r="V294" s="168">
        <f>IF(C294="",NA(),MATCH($B294&amp;$C294,'Smelter Look-up'!$J:$J,0))</f>
        <v>311</v>
      </c>
      <c r="X294" s="169">
        <f t="shared" ca="1" si="23"/>
        <v>0</v>
      </c>
      <c r="AB294" s="312" t="str">
        <f t="shared" si="25"/>
        <v>Copper</v>
      </c>
      <c r="AC294" s="169" t="str">
        <f t="shared" si="26"/>
        <v>Copper</v>
      </c>
      <c r="AD294" s="169" t="str">
        <f t="shared" si="27"/>
        <v>MMG Kinsevere SARL</v>
      </c>
    </row>
    <row r="295" spans="1:30" s="169" customFormat="1" ht="38.25">
      <c r="A295" s="154" t="s">
        <v>18174</v>
      </c>
      <c r="B295" s="302" t="s">
        <v>18108</v>
      </c>
      <c r="C295" s="151" t="s">
        <v>11865</v>
      </c>
      <c r="D295" s="148" t="s">
        <v>11865</v>
      </c>
      <c r="E295" s="148" t="str">
        <f ca="1">IF(ISERROR($V295),"",OFFSET('Smelter Look-up'!$D$4,$V295-4,0)&amp;"")</f>
        <v>CONGO, DEMOCRATIC REPUBLIC OF THE</v>
      </c>
      <c r="F295" s="148" t="str">
        <f ca="1">IF(ISERROR($V295),"",OFFSET('Smelter Look-up'!$E$4,$V295-4,0))</f>
        <v>CID003872</v>
      </c>
      <c r="G295" s="148" t="str">
        <f ca="1">IF(C295=$X$4,"Enter smelter details",IF(ISERROR($V295),"",OFFSET('Smelter Look-up'!$F$4,$V295-4,0)))</f>
        <v>RMI</v>
      </c>
      <c r="H295" s="204">
        <f ca="1">IF(ISERROR($V295),"",OFFSET('Smelter Look-up'!$G$4,$V295-4,0))</f>
        <v>0</v>
      </c>
      <c r="I295" s="205" t="str">
        <f ca="1">IF(ISERROR($V295),"",OFFSET('Smelter Look-up'!$H$4,$V295-4,0))</f>
        <v>Kolwezi</v>
      </c>
      <c r="J295" s="205" t="str">
        <f ca="1">IF(ISERROR($V295),"",OFFSET('Smelter Look-up'!$I$4,$V295-4,0))</f>
        <v>Lualaba</v>
      </c>
      <c r="K295" s="149"/>
      <c r="L295" s="149"/>
      <c r="M295" s="149"/>
      <c r="N295" s="149"/>
      <c r="O295" s="149"/>
      <c r="P295" s="207"/>
      <c r="Q295" s="150"/>
      <c r="R295" s="148" t="str">
        <f ca="1">IF(ISERROR($V295),"",OFFSET('Smelter Look-up'!$C$4,$V295-4,0)&amp;"")</f>
        <v>Kisanfu Mining (Kimin)</v>
      </c>
      <c r="S295" s="154" t="str">
        <f t="shared" ca="1" si="24"/>
        <v>CD</v>
      </c>
      <c r="T295" s="154" t="str">
        <f ca="1">IF(B295="","",IF(ISERROR(MATCH($J295,SorP!$B$1:$B$6261,0)),"",INDIRECT("'SorP'!$A$"&amp;MATCH($S295&amp;$J295,SorP!C:C,0))))</f>
        <v>CD-LU</v>
      </c>
      <c r="U295" s="167"/>
      <c r="V295" s="168">
        <f>IF(C295="",NA(),MATCH($B295&amp;$C295,'Smelter Look-up'!$J:$J,0))</f>
        <v>281</v>
      </c>
      <c r="X295" s="169">
        <f t="shared" ca="1" si="23"/>
        <v>0</v>
      </c>
      <c r="AB295" s="312" t="str">
        <f t="shared" si="25"/>
        <v>Copper</v>
      </c>
      <c r="AC295" s="169" t="str">
        <f t="shared" si="26"/>
        <v>Copper</v>
      </c>
      <c r="AD295" s="169" t="str">
        <f t="shared" si="27"/>
        <v>Kisanfu Mining (Kimin)</v>
      </c>
    </row>
    <row r="296" spans="1:30" s="169" customFormat="1" ht="38.25">
      <c r="A296" s="154" t="s">
        <v>18174</v>
      </c>
      <c r="B296" s="302" t="s">
        <v>18108</v>
      </c>
      <c r="C296" s="151" t="s">
        <v>11865</v>
      </c>
      <c r="D296" s="148" t="s">
        <v>11865</v>
      </c>
      <c r="E296" s="148" t="str">
        <f ca="1">IF(ISERROR($V296),"",OFFSET('Smelter Look-up'!$D$4,$V296-4,0)&amp;"")</f>
        <v>CONGO, DEMOCRATIC REPUBLIC OF THE</v>
      </c>
      <c r="F296" s="148" t="str">
        <f ca="1">IF(ISERROR($V296),"",OFFSET('Smelter Look-up'!$E$4,$V296-4,0))</f>
        <v>CID003872</v>
      </c>
      <c r="G296" s="148" t="str">
        <f ca="1">IF(C296=$X$4,"Enter smelter details",IF(ISERROR($V296),"",OFFSET('Smelter Look-up'!$F$4,$V296-4,0)))</f>
        <v>RMI</v>
      </c>
      <c r="H296" s="204">
        <f ca="1">IF(ISERROR($V296),"",OFFSET('Smelter Look-up'!$G$4,$V296-4,0))</f>
        <v>0</v>
      </c>
      <c r="I296" s="205" t="str">
        <f ca="1">IF(ISERROR($V296),"",OFFSET('Smelter Look-up'!$H$4,$V296-4,0))</f>
        <v>Kolwezi</v>
      </c>
      <c r="J296" s="205" t="str">
        <f ca="1">IF(ISERROR($V296),"",OFFSET('Smelter Look-up'!$I$4,$V296-4,0))</f>
        <v>Lualaba</v>
      </c>
      <c r="K296" s="149"/>
      <c r="L296" s="149"/>
      <c r="M296" s="149"/>
      <c r="N296" s="149"/>
      <c r="O296" s="149"/>
      <c r="P296" s="207"/>
      <c r="Q296" s="150"/>
      <c r="R296" s="148" t="str">
        <f ca="1">IF(ISERROR($V296),"",OFFSET('Smelter Look-up'!$C$4,$V296-4,0)&amp;"")</f>
        <v>Kisanfu Mining (Kimin)</v>
      </c>
      <c r="S296" s="154" t="str">
        <f t="shared" ca="1" si="24"/>
        <v>CD</v>
      </c>
      <c r="T296" s="154" t="str">
        <f ca="1">IF(B296="","",IF(ISERROR(MATCH($J296,SorP!$B$1:$B$6261,0)),"",INDIRECT("'SorP'!$A$"&amp;MATCH($S296&amp;$J296,SorP!C:C,0))))</f>
        <v>CD-LU</v>
      </c>
      <c r="U296" s="167"/>
      <c r="V296" s="168">
        <f>IF(C296="",NA(),MATCH($B296&amp;$C296,'Smelter Look-up'!$J:$J,0))</f>
        <v>281</v>
      </c>
      <c r="X296" s="169">
        <f t="shared" ca="1" si="23"/>
        <v>0</v>
      </c>
      <c r="AB296" s="312" t="str">
        <f t="shared" si="25"/>
        <v>Copper</v>
      </c>
      <c r="AC296" s="169" t="str">
        <f t="shared" si="26"/>
        <v>Copper</v>
      </c>
      <c r="AD296" s="169" t="str">
        <f t="shared" si="27"/>
        <v>Kisanfu Mining (Kimin)</v>
      </c>
    </row>
    <row r="297" spans="1:30" s="169" customFormat="1" ht="38.25">
      <c r="A297" s="154" t="s">
        <v>18175</v>
      </c>
      <c r="B297" s="302" t="s">
        <v>18108</v>
      </c>
      <c r="C297" s="151" t="s">
        <v>19429</v>
      </c>
      <c r="D297" s="148" t="s">
        <v>19429</v>
      </c>
      <c r="E297" s="148" t="str">
        <f ca="1">IF(ISERROR($V297),"",OFFSET('Smelter Look-up'!$D$4,$V297-4,0)&amp;"")</f>
        <v>FINLAND</v>
      </c>
      <c r="F297" s="148" t="str">
        <f ca="1">IF(ISERROR($V297),"",OFFSET('Smelter Look-up'!$E$4,$V297-4,0))</f>
        <v>CID004218</v>
      </c>
      <c r="G297" s="148" t="str">
        <f ca="1">IF(C297=$X$4,"Enter smelter details",IF(ISERROR($V297),"",OFFSET('Smelter Look-up'!$F$4,$V297-4,0)))</f>
        <v>RMI</v>
      </c>
      <c r="H297" s="204">
        <f ca="1">IF(ISERROR($V297),"",OFFSET('Smelter Look-up'!$G$4,$V297-4,0))</f>
        <v>0</v>
      </c>
      <c r="I297" s="205" t="str">
        <f ca="1">IF(ISERROR($V297),"",OFFSET('Smelter Look-up'!$H$4,$V297-4,0))</f>
        <v>Kokkola</v>
      </c>
      <c r="J297" s="205" t="str">
        <f ca="1">IF(ISERROR($V297),"",OFFSET('Smelter Look-up'!$I$4,$V297-4,0))</f>
        <v>Keski-Pohjanmaa</v>
      </c>
      <c r="K297" s="149"/>
      <c r="L297" s="149"/>
      <c r="M297" s="149"/>
      <c r="N297" s="149"/>
      <c r="O297" s="149"/>
      <c r="P297" s="207"/>
      <c r="Q297" s="150"/>
      <c r="R297" s="148" t="str">
        <f ca="1">IF(ISERROR($V297),"",OFFSET('Smelter Look-up'!$C$4,$V297-4,0)&amp;"")</f>
        <v>Boliden Kokkola Oy</v>
      </c>
      <c r="S297" s="154" t="str">
        <f t="shared" ca="1" si="24"/>
        <v>FI</v>
      </c>
      <c r="T297" s="154" t="str">
        <f ca="1">IF(B297="","",IF(ISERROR(MATCH($J297,SorP!$B$1:$B$6261,0)),"",INDIRECT("'SorP'!$A$"&amp;MATCH($S297&amp;$J297,SorP!C:C,0))))</f>
        <v>FI-07</v>
      </c>
      <c r="U297" s="167"/>
      <c r="V297" s="168">
        <f>IF(C297="",NA(),MATCH($B297&amp;$C297,'Smelter Look-up'!$J:$J,0))</f>
        <v>201</v>
      </c>
      <c r="X297" s="169">
        <f t="shared" ca="1" si="23"/>
        <v>0</v>
      </c>
      <c r="AB297" s="312" t="str">
        <f t="shared" si="25"/>
        <v>Copper</v>
      </c>
      <c r="AC297" s="169" t="str">
        <f t="shared" si="26"/>
        <v>Copper</v>
      </c>
      <c r="AD297" s="169" t="str">
        <f t="shared" si="27"/>
        <v>Boliden Kokkola Oy</v>
      </c>
    </row>
    <row r="298" spans="1:30" s="169" customFormat="1" ht="153">
      <c r="A298" s="154" t="s">
        <v>18176</v>
      </c>
      <c r="B298" s="302" t="s">
        <v>18108</v>
      </c>
      <c r="C298" s="151" t="s">
        <v>11867</v>
      </c>
      <c r="D298" s="148" t="s">
        <v>11867</v>
      </c>
      <c r="E298" s="148" t="str">
        <f ca="1">IF(ISERROR($V298),"",OFFSET('Smelter Look-up'!$D$4,$V298-4,0)&amp;"")</f>
        <v>CONGO, DEMOCRATIC REPUBLIC OF THE</v>
      </c>
      <c r="F298" s="148" t="str">
        <f ca="1">IF(ISERROR($V298),"",OFFSET('Smelter Look-up'!$E$4,$V298-4,0))</f>
        <v>CID003948</v>
      </c>
      <c r="G298" s="148" t="str">
        <f ca="1">IF(C298=$X$4,"Enter smelter details",IF(ISERROR($V298),"",OFFSET('Smelter Look-up'!$F$4,$V298-4,0)))</f>
        <v>RMI</v>
      </c>
      <c r="H298" s="204">
        <f ca="1">IF(ISERROR($V298),"",OFFSET('Smelter Look-up'!$G$4,$V298-4,0))</f>
        <v>0</v>
      </c>
      <c r="I298" s="205" t="str">
        <f ca="1">IF(ISERROR($V298),"",OFFSET('Smelter Look-up'!$H$4,$V298-4,0))</f>
        <v>Lubumbashi</v>
      </c>
      <c r="J298" s="205" t="str">
        <f ca="1">IF(ISERROR($V298),"",OFFSET('Smelter Look-up'!$I$4,$V298-4,0))</f>
        <v>Haut-Katanga</v>
      </c>
      <c r="K298" s="149"/>
      <c r="L298" s="149"/>
      <c r="M298" s="149"/>
      <c r="N298" s="149"/>
      <c r="O298" s="149"/>
      <c r="P298" s="207"/>
      <c r="Q298" s="150"/>
      <c r="R298" s="148" t="str">
        <f ca="1">IF(ISERROR($V298),"",OFFSET('Smelter Look-up'!$C$4,$V298-4,0)&amp;"")</f>
        <v>La Compagnie de Traitement des Rejets de Kingamyambo S.A. (Metalkol S.A.)</v>
      </c>
      <c r="S298" s="154" t="str">
        <f t="shared" ca="1" si="24"/>
        <v>CD</v>
      </c>
      <c r="T298" s="154" t="str">
        <f ca="1">IF(B298="","",IF(ISERROR(MATCH($J298,SorP!$B$1:$B$6261,0)),"",INDIRECT("'SorP'!$A$"&amp;MATCH($S298&amp;$J298,SorP!C:C,0))))</f>
        <v>CD-HK</v>
      </c>
      <c r="U298" s="167"/>
      <c r="V298" s="168">
        <f>IF(C298="",NA(),MATCH($B298&amp;$C298,'Smelter Look-up'!$J:$J,0))</f>
        <v>286</v>
      </c>
      <c r="X298" s="169">
        <f t="shared" ca="1" si="23"/>
        <v>0</v>
      </c>
      <c r="AB298" s="312" t="str">
        <f t="shared" si="25"/>
        <v>Copper</v>
      </c>
      <c r="AC298" s="169" t="str">
        <f t="shared" si="26"/>
        <v>Copper</v>
      </c>
      <c r="AD298" s="169" t="str">
        <f t="shared" si="27"/>
        <v>La Compagnie de Traitement des Rejets de Kingamyambo S.A. (Metalkol S.A.)</v>
      </c>
    </row>
    <row r="299" spans="1:30" s="169" customFormat="1" ht="76.5">
      <c r="A299" s="154" t="s">
        <v>18178</v>
      </c>
      <c r="B299" s="302" t="s">
        <v>18108</v>
      </c>
      <c r="C299" s="151" t="s">
        <v>18177</v>
      </c>
      <c r="D299" s="148" t="s">
        <v>18177</v>
      </c>
      <c r="E299" s="148" t="str">
        <f ca="1">IF(ISERROR($V299),"",OFFSET('Smelter Look-up'!$D$4,$V299-4,0)&amp;"")</f>
        <v>RUSSIAN FEDERATION</v>
      </c>
      <c r="F299" s="148" t="str">
        <f ca="1">IF(ISERROR($V299),"",OFFSET('Smelter Look-up'!$E$4,$V299-4,0))</f>
        <v>CID004311</v>
      </c>
      <c r="G299" s="148" t="str">
        <f ca="1">IF(C299=$X$4,"Enter smelter details",IF(ISERROR($V299),"",OFFSET('Smelter Look-up'!$F$4,$V299-4,0)))</f>
        <v>RMI</v>
      </c>
      <c r="H299" s="204">
        <f ca="1">IF(ISERROR($V299),"",OFFSET('Smelter Look-up'!$G$4,$V299-4,0))</f>
        <v>0</v>
      </c>
      <c r="I299" s="205" t="str">
        <f ca="1">IF(ISERROR($V299),"",OFFSET('Smelter Look-up'!$H$4,$V299-4,0))</f>
        <v>Kyshtym</v>
      </c>
      <c r="J299" s="205" t="str">
        <f ca="1">IF(ISERROR($V299),"",OFFSET('Smelter Look-up'!$I$4,$V299-4,0))</f>
        <v>Chelyabinskaya oblast'</v>
      </c>
      <c r="K299" s="149"/>
      <c r="L299" s="149"/>
      <c r="M299" s="149"/>
      <c r="N299" s="149"/>
      <c r="O299" s="149"/>
      <c r="P299" s="207"/>
      <c r="Q299" s="150"/>
      <c r="R299" s="148" t="str">
        <f ca="1">IF(ISERROR($V299),"",OFFSET('Smelter Look-up'!$C$4,$V299-4,0)&amp;"")</f>
        <v>Kyshtym Copper-Electrolytic Plant</v>
      </c>
      <c r="S299" s="154" t="str">
        <f t="shared" ca="1" si="24"/>
        <v>RU</v>
      </c>
      <c r="T299" s="154" t="str">
        <f ca="1">IF(B299="","",IF(ISERROR(MATCH($J299,SorP!$B$1:$B$6261,0)),"",INDIRECT("'SorP'!$A$"&amp;MATCH($S299&amp;$J299,SorP!C:C,0))))</f>
        <v>RU-CHE</v>
      </c>
      <c r="U299" s="167"/>
      <c r="V299" s="168">
        <f>IF(C299="",NA(),MATCH($B299&amp;$C299,'Smelter Look-up'!$J:$J,0))</f>
        <v>284</v>
      </c>
      <c r="X299" s="169">
        <f t="shared" ca="1" si="23"/>
        <v>0</v>
      </c>
      <c r="AB299" s="312" t="str">
        <f t="shared" si="25"/>
        <v>Copper</v>
      </c>
      <c r="AC299" s="169" t="str">
        <f t="shared" si="26"/>
        <v>Copper</v>
      </c>
      <c r="AD299" s="169" t="str">
        <f t="shared" si="27"/>
        <v>Kyshtym Copper-Electrolytic Plant</v>
      </c>
    </row>
    <row r="300" spans="1:30" s="169" customFormat="1" ht="38.25">
      <c r="A300" s="154" t="s">
        <v>18180</v>
      </c>
      <c r="B300" s="302" t="s">
        <v>18108</v>
      </c>
      <c r="C300" s="151" t="s">
        <v>19451</v>
      </c>
      <c r="D300" s="148" t="s">
        <v>19451</v>
      </c>
      <c r="E300" s="148" t="str">
        <f ca="1">IF(ISERROR($V300),"",OFFSET('Smelter Look-up'!$D$4,$V300-4,0)&amp;"")</f>
        <v>MEXICO</v>
      </c>
      <c r="F300" s="148" t="str">
        <f ca="1">IF(ISERROR($V300),"",OFFSET('Smelter Look-up'!$E$4,$V300-4,0))</f>
        <v>CID004271</v>
      </c>
      <c r="G300" s="148" t="str">
        <f ca="1">IF(C300=$X$4,"Enter smelter details",IF(ISERROR($V300),"",OFFSET('Smelter Look-up'!$F$4,$V300-4,0)))</f>
        <v>RMI</v>
      </c>
      <c r="H300" s="204">
        <f ca="1">IF(ISERROR($V300),"",OFFSET('Smelter Look-up'!$G$4,$V300-4,0))</f>
        <v>0</v>
      </c>
      <c r="I300" s="205" t="str">
        <f ca="1">IF(ISERROR($V300),"",OFFSET('Smelter Look-up'!$H$4,$V300-4,0))</f>
        <v>Villa Hidalgo</v>
      </c>
      <c r="J300" s="205" t="str">
        <f ca="1">IF(ISERROR($V300),"",OFFSET('Smelter Look-up'!$I$4,$V300-4,0))</f>
        <v>Jalisco</v>
      </c>
      <c r="K300" s="149"/>
      <c r="L300" s="149"/>
      <c r="M300" s="149"/>
      <c r="N300" s="149"/>
      <c r="O300" s="149"/>
      <c r="P300" s="207"/>
      <c r="Q300" s="150"/>
      <c r="R300" s="148" t="str">
        <f ca="1">IF(ISERROR($V300),"",OFFSET('Smelter Look-up'!$C$4,$V300-4,0)&amp;"")</f>
        <v>Unidad La Caridad</v>
      </c>
      <c r="S300" s="154" t="str">
        <f t="shared" ca="1" si="24"/>
        <v>MX</v>
      </c>
      <c r="T300" s="154" t="str">
        <f ca="1">IF(B300="","",IF(ISERROR(MATCH($J300,SorP!$B$1:$B$6261,0)),"",INDIRECT("'SorP'!$A$"&amp;MATCH($S300&amp;$J300,SorP!C:C,0))))</f>
        <v>MX-JAL</v>
      </c>
      <c r="U300" s="167"/>
      <c r="V300" s="168">
        <f>IF(C300="",NA(),MATCH($B300&amp;$C300,'Smelter Look-up'!$J:$J,0))</f>
        <v>365</v>
      </c>
      <c r="X300" s="169">
        <f t="shared" ca="1" si="23"/>
        <v>0</v>
      </c>
      <c r="AB300" s="312" t="str">
        <f t="shared" si="25"/>
        <v>Copper</v>
      </c>
      <c r="AC300" s="169" t="str">
        <f t="shared" si="26"/>
        <v>Copper</v>
      </c>
      <c r="AD300" s="169" t="str">
        <f t="shared" si="27"/>
        <v>Unidad La Caridad</v>
      </c>
    </row>
    <row r="301" spans="1:30" s="169" customFormat="1" ht="153">
      <c r="A301" s="154" t="s">
        <v>18176</v>
      </c>
      <c r="B301" s="302" t="s">
        <v>18108</v>
      </c>
      <c r="C301" s="151" t="s">
        <v>11867</v>
      </c>
      <c r="D301" s="148" t="s">
        <v>11867</v>
      </c>
      <c r="E301" s="148" t="str">
        <f ca="1">IF(ISERROR($V301),"",OFFSET('Smelter Look-up'!$D$4,$V301-4,0)&amp;"")</f>
        <v>CONGO, DEMOCRATIC REPUBLIC OF THE</v>
      </c>
      <c r="F301" s="148" t="str">
        <f ca="1">IF(ISERROR($V301),"",OFFSET('Smelter Look-up'!$E$4,$V301-4,0))</f>
        <v>CID003948</v>
      </c>
      <c r="G301" s="148" t="str">
        <f ca="1">IF(C301=$X$4,"Enter smelter details",IF(ISERROR($V301),"",OFFSET('Smelter Look-up'!$F$4,$V301-4,0)))</f>
        <v>RMI</v>
      </c>
      <c r="H301" s="204">
        <f ca="1">IF(ISERROR($V301),"",OFFSET('Smelter Look-up'!$G$4,$V301-4,0))</f>
        <v>0</v>
      </c>
      <c r="I301" s="205" t="str">
        <f ca="1">IF(ISERROR($V301),"",OFFSET('Smelter Look-up'!$H$4,$V301-4,0))</f>
        <v>Lubumbashi</v>
      </c>
      <c r="J301" s="205" t="str">
        <f ca="1">IF(ISERROR($V301),"",OFFSET('Smelter Look-up'!$I$4,$V301-4,0))</f>
        <v>Haut-Katanga</v>
      </c>
      <c r="K301" s="149"/>
      <c r="L301" s="149"/>
      <c r="M301" s="149"/>
      <c r="N301" s="149"/>
      <c r="O301" s="149"/>
      <c r="P301" s="207"/>
      <c r="Q301" s="150"/>
      <c r="R301" s="148" t="str">
        <f ca="1">IF(ISERROR($V301),"",OFFSET('Smelter Look-up'!$C$4,$V301-4,0)&amp;"")</f>
        <v>La Compagnie de Traitement des Rejets de Kingamyambo S.A. (Metalkol S.A.)</v>
      </c>
      <c r="S301" s="154" t="str">
        <f t="shared" ca="1" si="24"/>
        <v>CD</v>
      </c>
      <c r="T301" s="154" t="str">
        <f ca="1">IF(B301="","",IF(ISERROR(MATCH($J301,SorP!$B$1:$B$6261,0)),"",INDIRECT("'SorP'!$A$"&amp;MATCH($S301&amp;$J301,SorP!C:C,0))))</f>
        <v>CD-HK</v>
      </c>
      <c r="U301" s="167"/>
      <c r="V301" s="168">
        <f>IF(C301="",NA(),MATCH($B301&amp;$C301,'Smelter Look-up'!$J:$J,0))</f>
        <v>286</v>
      </c>
      <c r="X301" s="169">
        <f t="shared" ca="1" si="23"/>
        <v>0</v>
      </c>
      <c r="AB301" s="312" t="str">
        <f t="shared" si="25"/>
        <v>Copper</v>
      </c>
      <c r="AC301" s="169" t="str">
        <f t="shared" si="26"/>
        <v>Copper</v>
      </c>
      <c r="AD301" s="169" t="str">
        <f t="shared" si="27"/>
        <v>La Compagnie de Traitement des Rejets de Kingamyambo S.A. (Metalkol S.A.)</v>
      </c>
    </row>
    <row r="302" spans="1:30" s="169" customFormat="1" ht="38.25">
      <c r="A302" s="154" t="s">
        <v>18182</v>
      </c>
      <c r="B302" s="302" t="s">
        <v>18108</v>
      </c>
      <c r="C302" s="151" t="s">
        <v>19608</v>
      </c>
      <c r="D302" s="148" t="s">
        <v>19608</v>
      </c>
      <c r="E302" s="148" t="str">
        <f ca="1">IF(ISERROR($V302),"",OFFSET('Smelter Look-up'!$D$4,$V302-4,0)&amp;"")</f>
        <v>CHILE</v>
      </c>
      <c r="F302" s="148" t="str">
        <f ca="1">IF(ISERROR($V302),"",OFFSET('Smelter Look-up'!$E$4,$V302-4,0))</f>
        <v>CID004118</v>
      </c>
      <c r="G302" s="148" t="str">
        <f ca="1">IF(C302=$X$4,"Enter smelter details",IF(ISERROR($V302),"",OFFSET('Smelter Look-up'!$F$4,$V302-4,0)))</f>
        <v>RMI</v>
      </c>
      <c r="H302" s="204">
        <f ca="1">IF(ISERROR($V302),"",OFFSET('Smelter Look-up'!$G$4,$V302-4,0))</f>
        <v>0</v>
      </c>
      <c r="I302" s="205" t="str">
        <f ca="1">IF(ISERROR($V302),"",OFFSET('Smelter Look-up'!$H$4,$V302-4,0))</f>
        <v>Las Ventanas, Puchuncavi</v>
      </c>
      <c r="J302" s="205" t="str">
        <f ca="1">IF(ISERROR($V302),"",OFFSET('Smelter Look-up'!$I$4,$V302-4,0))</f>
        <v>Valparaíso</v>
      </c>
      <c r="K302" s="149"/>
      <c r="L302" s="149"/>
      <c r="M302" s="149"/>
      <c r="N302" s="149"/>
      <c r="O302" s="149"/>
      <c r="P302" s="207"/>
      <c r="Q302" s="150"/>
      <c r="R302" s="148" t="str">
        <f ca="1">IF(ISERROR($V302),"",OFFSET('Smelter Look-up'!$C$4,$V302-4,0)&amp;"")</f>
        <v>División Ventanas</v>
      </c>
      <c r="S302" s="154" t="str">
        <f t="shared" ca="1" si="24"/>
        <v>CL</v>
      </c>
      <c r="T302" s="154" t="str">
        <f ca="1">IF(B302="","",IF(ISERROR(MATCH($J302,SorP!$B$1:$B$6261,0)),"",INDIRECT("'SorP'!$A$"&amp;MATCH($S302&amp;$J302,SorP!C:C,0))))</f>
        <v>CL-VS</v>
      </c>
      <c r="U302" s="167"/>
      <c r="V302" s="168">
        <f>IF(C302="",NA(),MATCH($B302&amp;$C302,'Smelter Look-up'!$J:$J,0))</f>
        <v>235</v>
      </c>
      <c r="X302" s="169">
        <f t="shared" ca="1" si="23"/>
        <v>0</v>
      </c>
      <c r="AB302" s="312" t="str">
        <f t="shared" si="25"/>
        <v>Copper</v>
      </c>
      <c r="AC302" s="169" t="str">
        <f t="shared" si="26"/>
        <v>Copper</v>
      </c>
      <c r="AD302" s="169" t="str">
        <f t="shared" si="27"/>
        <v>División Ventanas</v>
      </c>
    </row>
    <row r="303" spans="1:30" s="169" customFormat="1" ht="140.25">
      <c r="A303" s="154" t="s">
        <v>19632</v>
      </c>
      <c r="B303" s="302" t="s">
        <v>18108</v>
      </c>
      <c r="C303" s="151" t="s">
        <v>19631</v>
      </c>
      <c r="D303" s="148" t="s">
        <v>19631</v>
      </c>
      <c r="E303" s="148" t="str">
        <f ca="1">IF(ISERROR($V303),"",OFFSET('Smelter Look-up'!$D$4,$V303-4,0)&amp;"")</f>
        <v>MEXICO</v>
      </c>
      <c r="F303" s="148" t="str">
        <f ca="1">IF(ISERROR($V303),"",OFFSET('Smelter Look-up'!$E$4,$V303-4,0))</f>
        <v>CID005559</v>
      </c>
      <c r="G303" s="148" t="str">
        <f ca="1">IF(C303=$X$4,"Enter smelter details",IF(ISERROR($V303),"",OFFSET('Smelter Look-up'!$F$4,$V303-4,0)))</f>
        <v>RMI</v>
      </c>
      <c r="H303" s="204">
        <f ca="1">IF(ISERROR($V303),"",OFFSET('Smelter Look-up'!$G$4,$V303-4,0))</f>
        <v>0</v>
      </c>
      <c r="I303" s="205" t="str">
        <f ca="1">IF(ISERROR($V303),"",OFFSET('Smelter Look-up'!$H$4,$V303-4,0))</f>
        <v>Colonia Morales</v>
      </c>
      <c r="J303" s="205" t="str">
        <f ca="1">IF(ISERROR($V303),"",OFFSET('Smelter Look-up'!$I$4,$V303-4,0))</f>
        <v>San Luis Potosí</v>
      </c>
      <c r="K303" s="149"/>
      <c r="L303" s="149"/>
      <c r="M303" s="149"/>
      <c r="N303" s="149"/>
      <c r="O303" s="149"/>
      <c r="P303" s="207"/>
      <c r="Q303" s="150"/>
      <c r="R303" s="148" t="str">
        <f ca="1">IF(ISERROR($V303),"",OFFSET('Smelter Look-up'!$C$4,$V303-4,0)&amp;"")</f>
        <v>lndustrial Minera Mexico, S.A. de C.V. - Refineria Electrolitica de Zinc</v>
      </c>
      <c r="S303" s="154" t="str">
        <f t="shared" ca="1" si="24"/>
        <v>MX</v>
      </c>
      <c r="T303" s="154" t="str">
        <f ca="1">IF(B303="","",IF(ISERROR(MATCH($J303,SorP!$B$1:$B$6261,0)),"",INDIRECT("'SorP'!$A$"&amp;MATCH($S303&amp;$J303,SorP!C:C,0))))</f>
        <v>MX-SLP</v>
      </c>
      <c r="U303" s="167"/>
      <c r="V303" s="168">
        <f>IF(C303="",NA(),MATCH($B303&amp;$C303,'Smelter Look-up'!$J:$J,0))</f>
        <v>288</v>
      </c>
      <c r="X303" s="169">
        <f t="shared" ca="1" si="23"/>
        <v>0</v>
      </c>
      <c r="AB303" s="312" t="str">
        <f t="shared" si="25"/>
        <v>Copper</v>
      </c>
      <c r="AC303" s="169" t="str">
        <f t="shared" si="26"/>
        <v>Copper</v>
      </c>
      <c r="AD303" s="169" t="str">
        <f t="shared" si="27"/>
        <v>lndustrial Minera Mexico, S.A. de C.V. - Refineria Electrolitica de Zinc</v>
      </c>
    </row>
    <row r="304" spans="1:30" s="169" customFormat="1" ht="76.5">
      <c r="A304" s="154" t="s">
        <v>19601</v>
      </c>
      <c r="B304" s="302" t="s">
        <v>18108</v>
      </c>
      <c r="C304" s="151" t="s">
        <v>19600</v>
      </c>
      <c r="D304" s="148" t="s">
        <v>19600</v>
      </c>
      <c r="E304" s="148" t="str">
        <f ca="1">IF(ISERROR($V304),"",OFFSET('Smelter Look-up'!$D$4,$V304-4,0)&amp;"")</f>
        <v>CHILE</v>
      </c>
      <c r="F304" s="148" t="str">
        <f ca="1">IF(ISERROR($V304),"",OFFSET('Smelter Look-up'!$E$4,$V304-4,0))</f>
        <v>CID004119</v>
      </c>
      <c r="G304" s="148" t="str">
        <f ca="1">IF(C304=$X$4,"Enter smelter details",IF(ISERROR($V304),"",OFFSET('Smelter Look-up'!$F$4,$V304-4,0)))</f>
        <v>RMI</v>
      </c>
      <c r="H304" s="204">
        <f ca="1">IF(ISERROR($V304),"",OFFSET('Smelter Look-up'!$G$4,$V304-4,0))</f>
        <v>0</v>
      </c>
      <c r="I304" s="205" t="str">
        <f ca="1">IF(ISERROR($V304),"",OFFSET('Smelter Look-up'!$H$4,$V304-4,0))</f>
        <v>Sierra Gorda</v>
      </c>
      <c r="J304" s="205" t="str">
        <f ca="1">IF(ISERROR($V304),"",OFFSET('Smelter Look-up'!$I$4,$V304-4,0))</f>
        <v>Antofagasta</v>
      </c>
      <c r="K304" s="149"/>
      <c r="L304" s="149"/>
      <c r="M304" s="149"/>
      <c r="N304" s="149"/>
      <c r="O304" s="149"/>
      <c r="P304" s="207"/>
      <c r="Q304" s="150"/>
      <c r="R304" s="148" t="str">
        <f ca="1">IF(ISERROR($V304),"",OFFSET('Smelter Look-up'!$C$4,$V304-4,0)&amp;"")</f>
        <v>Compania Minera Lomas Bayas Ltda</v>
      </c>
      <c r="S304" s="154" t="str">
        <f t="shared" ca="1" si="24"/>
        <v>CL</v>
      </c>
      <c r="T304" s="154" t="str">
        <f ca="1">IF(B304="","",IF(ISERROR(MATCH($J304,SorP!$B$1:$B$6261,0)),"",INDIRECT("'SorP'!$A$"&amp;MATCH($S304&amp;$J304,SorP!C:C,0))))</f>
        <v>CL-AN</v>
      </c>
      <c r="U304" s="167"/>
      <c r="V304" s="168">
        <f>IF(C304="",NA(),MATCH($B304&amp;$C304,'Smelter Look-up'!$J:$J,0))</f>
        <v>220</v>
      </c>
      <c r="X304" s="169">
        <f t="shared" ca="1" si="23"/>
        <v>0</v>
      </c>
      <c r="AB304" s="312" t="str">
        <f t="shared" si="25"/>
        <v>Copper</v>
      </c>
      <c r="AC304" s="169" t="str">
        <f t="shared" si="26"/>
        <v>Copper</v>
      </c>
      <c r="AD304" s="169" t="str">
        <f t="shared" si="27"/>
        <v>Compania Minera Lomas Bayas Ltda</v>
      </c>
    </row>
    <row r="305" spans="1:30" s="169" customFormat="1" ht="89.25">
      <c r="A305" s="154" t="s">
        <v>19635</v>
      </c>
      <c r="B305" s="302" t="s">
        <v>18108</v>
      </c>
      <c r="C305" s="151" t="s">
        <v>272</v>
      </c>
      <c r="D305" s="148" t="s">
        <v>272</v>
      </c>
      <c r="E305" s="148" t="str">
        <f ca="1">IF(ISERROR($V305),"",OFFSET('Smelter Look-up'!$D$4,$V305-4,0)&amp;"")</f>
        <v>CANADA</v>
      </c>
      <c r="F305" s="148" t="str">
        <f ca="1">IF(ISERROR($V305),"",OFFSET('Smelter Look-up'!$E$4,$V305-4,0))</f>
        <v>CID004427</v>
      </c>
      <c r="G305" s="148" t="str">
        <f ca="1">IF(C305=$X$4,"Enter smelter details",IF(ISERROR($V305),"",OFFSET('Smelter Look-up'!$F$4,$V305-4,0)))</f>
        <v>RMI</v>
      </c>
      <c r="H305" s="204">
        <f ca="1">IF(ISERROR($V305),"",OFFSET('Smelter Look-up'!$G$4,$V305-4,0))</f>
        <v>0</v>
      </c>
      <c r="I305" s="205" t="str">
        <f ca="1">IF(ISERROR($V305),"",OFFSET('Smelter Look-up'!$H$4,$V305-4,0))</f>
        <v>Long Harbour</v>
      </c>
      <c r="J305" s="205" t="str">
        <f ca="1">IF(ISERROR($V305),"",OFFSET('Smelter Look-up'!$I$4,$V305-4,0))</f>
        <v>Newfoundland and Labrador</v>
      </c>
      <c r="K305" s="149"/>
      <c r="L305" s="149"/>
      <c r="M305" s="149"/>
      <c r="N305" s="149"/>
      <c r="O305" s="149"/>
      <c r="P305" s="207"/>
      <c r="Q305" s="150"/>
      <c r="R305" s="148" t="str">
        <f ca="1">IF(ISERROR($V305),"",OFFSET('Smelter Look-up'!$C$4,$V305-4,0)&amp;"")</f>
        <v>Vale – Long Harbour Processing Plant (LHPP)</v>
      </c>
      <c r="S305" s="154" t="str">
        <f t="shared" ca="1" si="24"/>
        <v>CA</v>
      </c>
      <c r="T305" s="154" t="str">
        <f ca="1">IF(B305="","",IF(ISERROR(MATCH($J305,SorP!$B$1:$B$6261,0)),"",INDIRECT("'SorP'!$A$"&amp;MATCH($S305&amp;$J305,SorP!C:C,0))))</f>
        <v>CA-NL</v>
      </c>
      <c r="U305" s="167"/>
      <c r="V305" s="168">
        <f>IF(C305="",NA(),MATCH($B305&amp;$C305,'Smelter Look-up'!$J:$J,0))</f>
        <v>366</v>
      </c>
      <c r="X305" s="169">
        <f t="shared" ca="1" si="23"/>
        <v>0</v>
      </c>
      <c r="AB305" s="312" t="str">
        <f t="shared" si="25"/>
        <v>Copper</v>
      </c>
      <c r="AC305" s="169" t="str">
        <f t="shared" si="26"/>
        <v>Copper</v>
      </c>
      <c r="AD305" s="169" t="str">
        <f t="shared" si="27"/>
        <v>Vale – Long Harbour Processing Plant (LHPP)</v>
      </c>
    </row>
    <row r="306" spans="1:30" s="169" customFormat="1" ht="63.75">
      <c r="A306" s="154" t="s">
        <v>18184</v>
      </c>
      <c r="B306" s="302" t="s">
        <v>18108</v>
      </c>
      <c r="C306" s="151" t="s">
        <v>19572</v>
      </c>
      <c r="D306" s="148" t="s">
        <v>19572</v>
      </c>
      <c r="E306" s="148" t="str">
        <f ca="1">IF(ISERROR($V306),"",OFFSET('Smelter Look-up'!$D$4,$V306-4,0)&amp;"")</f>
        <v>CHILE</v>
      </c>
      <c r="F306" s="148" t="str">
        <f ca="1">IF(ISERROR($V306),"",OFFSET('Smelter Look-up'!$E$4,$V306-4,0))</f>
        <v>CID004120</v>
      </c>
      <c r="G306" s="148" t="str">
        <f ca="1">IF(C306=$X$4,"Enter smelter details",IF(ISERROR($V306),"",OFFSET('Smelter Look-up'!$F$4,$V306-4,0)))</f>
        <v>RMI</v>
      </c>
      <c r="H306" s="204">
        <f ca="1">IF(ISERROR($V306),"",OFFSET('Smelter Look-up'!$G$4,$V306-4,0))</f>
        <v>0</v>
      </c>
      <c r="I306" s="205" t="str">
        <f ca="1">IF(ISERROR($V306),"",OFFSET('Smelter Look-up'!$H$4,$V306-4,0))</f>
        <v>Santiago</v>
      </c>
      <c r="J306" s="205" t="str">
        <f ca="1">IF(ISERROR($V306),"",OFFSET('Smelter Look-up'!$I$4,$V306-4,0))</f>
        <v>Región Metropolitana de Santiago</v>
      </c>
      <c r="K306" s="149"/>
      <c r="L306" s="149"/>
      <c r="M306" s="149"/>
      <c r="N306" s="149"/>
      <c r="O306" s="149"/>
      <c r="P306" s="207"/>
      <c r="Q306" s="150"/>
      <c r="R306" s="148" t="str">
        <f ca="1">IF(ISERROR($V306),"",OFFSET('Smelter Look-up'!$C$4,$V306-4,0)&amp;"")</f>
        <v>Anglo American (Los Bronces)</v>
      </c>
      <c r="S306" s="154" t="str">
        <f t="shared" ca="1" si="24"/>
        <v>CL</v>
      </c>
      <c r="T306" s="154" t="str">
        <f ca="1">IF(B306="","",IF(ISERROR(MATCH($J306,SorP!$B$1:$B$6261,0)),"",INDIRECT("'SorP'!$A$"&amp;MATCH($S306&amp;$J306,SorP!C:C,0))))</f>
        <v>CL-RM</v>
      </c>
      <c r="U306" s="167"/>
      <c r="V306" s="168">
        <f>IF(C306="",NA(),MATCH($B306&amp;$C306,'Smelter Look-up'!$J:$J,0))</f>
        <v>184</v>
      </c>
      <c r="X306" s="169">
        <f t="shared" ca="1" si="23"/>
        <v>0</v>
      </c>
      <c r="AB306" s="312" t="str">
        <f t="shared" si="25"/>
        <v>Copper</v>
      </c>
      <c r="AC306" s="169" t="str">
        <f t="shared" si="26"/>
        <v>Copper</v>
      </c>
      <c r="AD306" s="169" t="str">
        <f t="shared" si="27"/>
        <v>Anglo American (Los Bronces)</v>
      </c>
    </row>
    <row r="307" spans="1:30" s="169" customFormat="1" ht="25.5">
      <c r="A307" s="154" t="s">
        <v>18187</v>
      </c>
      <c r="B307" s="302" t="s">
        <v>18108</v>
      </c>
      <c r="C307" s="151" t="s">
        <v>18186</v>
      </c>
      <c r="D307" s="148" t="s">
        <v>18186</v>
      </c>
      <c r="E307" s="148" t="str">
        <f ca="1">IF(ISERROR($V307),"",OFFSET('Smelter Look-up'!$D$4,$V307-4,0)&amp;"")</f>
        <v>KOREA, REPUBLIC OF</v>
      </c>
      <c r="F307" s="148" t="str">
        <f ca="1">IF(ISERROR($V307),"",OFFSET('Smelter Look-up'!$E$4,$V307-4,0))</f>
        <v>CID004729</v>
      </c>
      <c r="G307" s="148" t="str">
        <f ca="1">IF(C307=$X$4,"Enter smelter details",IF(ISERROR($V307),"",OFFSET('Smelter Look-up'!$F$4,$V307-4,0)))</f>
        <v>RMI</v>
      </c>
      <c r="H307" s="204">
        <f ca="1">IF(ISERROR($V307),"",OFFSET('Smelter Look-up'!$G$4,$V307-4,0))</f>
        <v>0</v>
      </c>
      <c r="I307" s="205" t="str">
        <f ca="1">IF(ISERROR($V307),"",OFFSET('Smelter Look-up'!$H$4,$V307-4,0))</f>
        <v>Ulsan</v>
      </c>
      <c r="J307" s="205" t="str">
        <f ca="1">IF(ISERROR($V307),"",OFFSET('Smelter Look-up'!$I$4,$V307-4,0))</f>
        <v>Ulsan-gwangyeoksi</v>
      </c>
      <c r="K307" s="149"/>
      <c r="L307" s="149"/>
      <c r="M307" s="149"/>
      <c r="N307" s="149"/>
      <c r="O307" s="149"/>
      <c r="P307" s="207"/>
      <c r="Q307" s="150"/>
      <c r="R307" s="148" t="str">
        <f ca="1">IF(ISERROR($V307),"",OFFSET('Smelter Look-up'!$C$4,$V307-4,0)&amp;"")</f>
        <v>LS MnM Inc.</v>
      </c>
      <c r="S307" s="154" t="str">
        <f t="shared" ca="1" si="24"/>
        <v>KR</v>
      </c>
      <c r="T307" s="154" t="str">
        <f ca="1">IF(B307="","",IF(ISERROR(MATCH($J307,SorP!$B$1:$B$6261,0)),"",INDIRECT("'SorP'!$A$"&amp;MATCH($S307&amp;$J307,SorP!C:C,0))))</f>
        <v>KR-31</v>
      </c>
      <c r="U307" s="167"/>
      <c r="V307" s="168">
        <f>IF(C307="",NA(),MATCH($B307&amp;$C307,'Smelter Look-up'!$J:$J,0))</f>
        <v>293</v>
      </c>
      <c r="X307" s="169">
        <f t="shared" ca="1" si="23"/>
        <v>0</v>
      </c>
      <c r="AB307" s="312" t="str">
        <f t="shared" si="25"/>
        <v>Copper</v>
      </c>
      <c r="AC307" s="169" t="str">
        <f t="shared" si="26"/>
        <v>Copper</v>
      </c>
      <c r="AD307" s="169" t="str">
        <f t="shared" si="27"/>
        <v>LS MnM Inc.</v>
      </c>
    </row>
    <row r="308" spans="1:30" s="169" customFormat="1" ht="25.5">
      <c r="A308" s="154" t="s">
        <v>18187</v>
      </c>
      <c r="B308" s="302" t="s">
        <v>18108</v>
      </c>
      <c r="C308" s="151" t="s">
        <v>18186</v>
      </c>
      <c r="D308" s="148" t="s">
        <v>18186</v>
      </c>
      <c r="E308" s="148" t="str">
        <f ca="1">IF(ISERROR($V308),"",OFFSET('Smelter Look-up'!$D$4,$V308-4,0)&amp;"")</f>
        <v>KOREA, REPUBLIC OF</v>
      </c>
      <c r="F308" s="148" t="str">
        <f ca="1">IF(ISERROR($V308),"",OFFSET('Smelter Look-up'!$E$4,$V308-4,0))</f>
        <v>CID004729</v>
      </c>
      <c r="G308" s="148" t="str">
        <f ca="1">IF(C308=$X$4,"Enter smelter details",IF(ISERROR($V308),"",OFFSET('Smelter Look-up'!$F$4,$V308-4,0)))</f>
        <v>RMI</v>
      </c>
      <c r="H308" s="204">
        <f ca="1">IF(ISERROR($V308),"",OFFSET('Smelter Look-up'!$G$4,$V308-4,0))</f>
        <v>0</v>
      </c>
      <c r="I308" s="205" t="str">
        <f ca="1">IF(ISERROR($V308),"",OFFSET('Smelter Look-up'!$H$4,$V308-4,0))</f>
        <v>Ulsan</v>
      </c>
      <c r="J308" s="205" t="str">
        <f ca="1">IF(ISERROR($V308),"",OFFSET('Smelter Look-up'!$I$4,$V308-4,0))</f>
        <v>Ulsan-gwangyeoksi</v>
      </c>
      <c r="K308" s="149"/>
      <c r="L308" s="149"/>
      <c r="M308" s="149"/>
      <c r="N308" s="149"/>
      <c r="O308" s="149"/>
      <c r="P308" s="207"/>
      <c r="Q308" s="150"/>
      <c r="R308" s="148" t="str">
        <f ca="1">IF(ISERROR($V308),"",OFFSET('Smelter Look-up'!$C$4,$V308-4,0)&amp;"")</f>
        <v>LS MnM Inc.</v>
      </c>
      <c r="S308" s="154" t="str">
        <f t="shared" ca="1" si="24"/>
        <v>KR</v>
      </c>
      <c r="T308" s="154" t="str">
        <f ca="1">IF(B308="","",IF(ISERROR(MATCH($J308,SorP!$B$1:$B$6261,0)),"",INDIRECT("'SorP'!$A$"&amp;MATCH($S308&amp;$J308,SorP!C:C,0))))</f>
        <v>KR-31</v>
      </c>
      <c r="U308" s="167"/>
      <c r="V308" s="168">
        <f>IF(C308="",NA(),MATCH($B308&amp;$C308,'Smelter Look-up'!$J:$J,0))</f>
        <v>293</v>
      </c>
      <c r="X308" s="169">
        <f t="shared" ca="1" si="23"/>
        <v>0</v>
      </c>
      <c r="AB308" s="312" t="str">
        <f t="shared" si="25"/>
        <v>Copper</v>
      </c>
      <c r="AC308" s="169" t="str">
        <f t="shared" si="26"/>
        <v>Copper</v>
      </c>
      <c r="AD308" s="169" t="str">
        <f t="shared" si="27"/>
        <v>LS MnM Inc.</v>
      </c>
    </row>
    <row r="309" spans="1:30" s="169" customFormat="1" ht="51">
      <c r="A309" s="154" t="s">
        <v>18189</v>
      </c>
      <c r="B309" s="302" t="s">
        <v>18108</v>
      </c>
      <c r="C309" s="151" t="s">
        <v>11933</v>
      </c>
      <c r="D309" s="148" t="s">
        <v>11933</v>
      </c>
      <c r="E309" s="148" t="str">
        <f ca="1">IF(ISERROR($V309),"",OFFSET('Smelter Look-up'!$D$4,$V309-4,0)&amp;"")</f>
        <v>CONGO, DEMOCRATIC REPUBLIC OF THE</v>
      </c>
      <c r="F309" s="148" t="str">
        <f ca="1">IF(ISERROR($V309),"",OFFSET('Smelter Look-up'!$E$4,$V309-4,0))</f>
        <v>CID004206</v>
      </c>
      <c r="G309" s="148" t="str">
        <f ca="1">IF(C309=$X$4,"Enter smelter details",IF(ISERROR($V309),"",OFFSET('Smelter Look-up'!$F$4,$V309-4,0)))</f>
        <v>RMI</v>
      </c>
      <c r="H309" s="204">
        <f ca="1">IF(ISERROR($V309),"",OFFSET('Smelter Look-up'!$G$4,$V309-4,0))</f>
        <v>0</v>
      </c>
      <c r="I309" s="205" t="str">
        <f ca="1">IF(ISERROR($V309),"",OFFSET('Smelter Look-up'!$H$4,$V309-4,0))</f>
        <v>Koruvichi</v>
      </c>
      <c r="J309" s="205" t="str">
        <f ca="1">IF(ISERROR($V309),"",OFFSET('Smelter Look-up'!$I$4,$V309-4,0))</f>
        <v>Lualaba</v>
      </c>
      <c r="K309" s="149"/>
      <c r="L309" s="149"/>
      <c r="M309" s="149"/>
      <c r="N309" s="149"/>
      <c r="O309" s="149"/>
      <c r="P309" s="207"/>
      <c r="Q309" s="150"/>
      <c r="R309" s="148" t="str">
        <f ca="1">IF(ISERROR($V309),"",OFFSET('Smelter Look-up'!$C$4,$V309-4,0)&amp;"")</f>
        <v>LUILU RESSOURCES SAS</v>
      </c>
      <c r="S309" s="154" t="str">
        <f t="shared" ca="1" si="24"/>
        <v>CD</v>
      </c>
      <c r="T309" s="154" t="str">
        <f ca="1">IF(B309="","",IF(ISERROR(MATCH($J309,SorP!$B$1:$B$6261,0)),"",INDIRECT("'SorP'!$A$"&amp;MATCH($S309&amp;$J309,SorP!C:C,0))))</f>
        <v>CD-LU</v>
      </c>
      <c r="U309" s="167"/>
      <c r="V309" s="168">
        <f>IF(C309="",NA(),MATCH($B309&amp;$C309,'Smelter Look-up'!$J:$J,0))</f>
        <v>296</v>
      </c>
      <c r="X309" s="169">
        <f t="shared" ca="1" si="23"/>
        <v>0</v>
      </c>
      <c r="AB309" s="312" t="str">
        <f t="shared" si="25"/>
        <v>Copper</v>
      </c>
      <c r="AC309" s="169" t="str">
        <f t="shared" si="26"/>
        <v>Copper</v>
      </c>
      <c r="AD309" s="169" t="str">
        <f t="shared" si="27"/>
        <v>LUILU RESSOURCES SAS</v>
      </c>
    </row>
    <row r="310" spans="1:30" s="169" customFormat="1" ht="51">
      <c r="A310" s="154" t="s">
        <v>18189</v>
      </c>
      <c r="B310" s="302" t="s">
        <v>18108</v>
      </c>
      <c r="C310" s="151" t="s">
        <v>11933</v>
      </c>
      <c r="D310" s="148" t="s">
        <v>11933</v>
      </c>
      <c r="E310" s="148" t="str">
        <f ca="1">IF(ISERROR($V310),"",OFFSET('Smelter Look-up'!$D$4,$V310-4,0)&amp;"")</f>
        <v>CONGO, DEMOCRATIC REPUBLIC OF THE</v>
      </c>
      <c r="F310" s="148" t="str">
        <f ca="1">IF(ISERROR($V310),"",OFFSET('Smelter Look-up'!$E$4,$V310-4,0))</f>
        <v>CID004206</v>
      </c>
      <c r="G310" s="148" t="str">
        <f ca="1">IF(C310=$X$4,"Enter smelter details",IF(ISERROR($V310),"",OFFSET('Smelter Look-up'!$F$4,$V310-4,0)))</f>
        <v>RMI</v>
      </c>
      <c r="H310" s="204">
        <f ca="1">IF(ISERROR($V310),"",OFFSET('Smelter Look-up'!$G$4,$V310-4,0))</f>
        <v>0</v>
      </c>
      <c r="I310" s="205" t="str">
        <f ca="1">IF(ISERROR($V310),"",OFFSET('Smelter Look-up'!$H$4,$V310-4,0))</f>
        <v>Koruvichi</v>
      </c>
      <c r="J310" s="205" t="str">
        <f ca="1">IF(ISERROR($V310),"",OFFSET('Smelter Look-up'!$I$4,$V310-4,0))</f>
        <v>Lualaba</v>
      </c>
      <c r="K310" s="149"/>
      <c r="L310" s="149"/>
      <c r="M310" s="149"/>
      <c r="N310" s="149"/>
      <c r="O310" s="149"/>
      <c r="P310" s="207"/>
      <c r="Q310" s="150"/>
      <c r="R310" s="148" t="str">
        <f ca="1">IF(ISERROR($V310),"",OFFSET('Smelter Look-up'!$C$4,$V310-4,0)&amp;"")</f>
        <v>LUILU RESSOURCES SAS</v>
      </c>
      <c r="S310" s="154" t="str">
        <f t="shared" ca="1" si="24"/>
        <v>CD</v>
      </c>
      <c r="T310" s="154" t="str">
        <f ca="1">IF(B310="","",IF(ISERROR(MATCH($J310,SorP!$B$1:$B$6261,0)),"",INDIRECT("'SorP'!$A$"&amp;MATCH($S310&amp;$J310,SorP!C:C,0))))</f>
        <v>CD-LU</v>
      </c>
      <c r="U310" s="167"/>
      <c r="V310" s="168">
        <f>IF(C310="",NA(),MATCH($B310&amp;$C310,'Smelter Look-up'!$J:$J,0))</f>
        <v>296</v>
      </c>
      <c r="X310" s="169">
        <f t="shared" ca="1" si="23"/>
        <v>0</v>
      </c>
      <c r="AB310" s="312" t="str">
        <f t="shared" si="25"/>
        <v>Copper</v>
      </c>
      <c r="AC310" s="169" t="str">
        <f t="shared" si="26"/>
        <v>Copper</v>
      </c>
      <c r="AD310" s="169" t="str">
        <f t="shared" si="27"/>
        <v>LUILU RESSOURCES SAS</v>
      </c>
    </row>
    <row r="311" spans="1:30" s="169" customFormat="1" ht="51">
      <c r="A311" s="154" t="s">
        <v>18189</v>
      </c>
      <c r="B311" s="302" t="s">
        <v>18108</v>
      </c>
      <c r="C311" s="151" t="s">
        <v>11933</v>
      </c>
      <c r="D311" s="148" t="s">
        <v>11933</v>
      </c>
      <c r="E311" s="148" t="str">
        <f ca="1">IF(ISERROR($V311),"",OFFSET('Smelter Look-up'!$D$4,$V311-4,0)&amp;"")</f>
        <v>CONGO, DEMOCRATIC REPUBLIC OF THE</v>
      </c>
      <c r="F311" s="148" t="str">
        <f ca="1">IF(ISERROR($V311),"",OFFSET('Smelter Look-up'!$E$4,$V311-4,0))</f>
        <v>CID004206</v>
      </c>
      <c r="G311" s="148" t="str">
        <f ca="1">IF(C311=$X$4,"Enter smelter details",IF(ISERROR($V311),"",OFFSET('Smelter Look-up'!$F$4,$V311-4,0)))</f>
        <v>RMI</v>
      </c>
      <c r="H311" s="204">
        <f ca="1">IF(ISERROR($V311),"",OFFSET('Smelter Look-up'!$G$4,$V311-4,0))</f>
        <v>0</v>
      </c>
      <c r="I311" s="205" t="str">
        <f ca="1">IF(ISERROR($V311),"",OFFSET('Smelter Look-up'!$H$4,$V311-4,0))</f>
        <v>Koruvichi</v>
      </c>
      <c r="J311" s="205" t="str">
        <f ca="1">IF(ISERROR($V311),"",OFFSET('Smelter Look-up'!$I$4,$V311-4,0))</f>
        <v>Lualaba</v>
      </c>
      <c r="K311" s="149"/>
      <c r="L311" s="149"/>
      <c r="M311" s="149"/>
      <c r="N311" s="149"/>
      <c r="O311" s="149"/>
      <c r="P311" s="207"/>
      <c r="Q311" s="150"/>
      <c r="R311" s="148" t="str">
        <f ca="1">IF(ISERROR($V311),"",OFFSET('Smelter Look-up'!$C$4,$V311-4,0)&amp;"")</f>
        <v>LUILU RESSOURCES SAS</v>
      </c>
      <c r="S311" s="154" t="str">
        <f t="shared" ca="1" si="24"/>
        <v>CD</v>
      </c>
      <c r="T311" s="154" t="str">
        <f ca="1">IF(B311="","",IF(ISERROR(MATCH($J311,SorP!$B$1:$B$6261,0)),"",INDIRECT("'SorP'!$A$"&amp;MATCH($S311&amp;$J311,SorP!C:C,0))))</f>
        <v>CD-LU</v>
      </c>
      <c r="U311" s="167"/>
      <c r="V311" s="168">
        <f>IF(C311="",NA(),MATCH($B311&amp;$C311,'Smelter Look-up'!$J:$J,0))</f>
        <v>296</v>
      </c>
      <c r="X311" s="169">
        <f t="shared" ca="1" si="23"/>
        <v>0</v>
      </c>
      <c r="AB311" s="312" t="str">
        <f t="shared" si="25"/>
        <v>Copper</v>
      </c>
      <c r="AC311" s="169" t="str">
        <f t="shared" si="26"/>
        <v>Copper</v>
      </c>
      <c r="AD311" s="169" t="str">
        <f t="shared" si="27"/>
        <v>LUILU RESSOURCES SAS</v>
      </c>
    </row>
    <row r="312" spans="1:30" s="169" customFormat="1" ht="25.5">
      <c r="A312" s="154" t="s">
        <v>18192</v>
      </c>
      <c r="B312" s="302" t="s">
        <v>18108</v>
      </c>
      <c r="C312" s="151" t="s">
        <v>18191</v>
      </c>
      <c r="D312" s="148" t="s">
        <v>18191</v>
      </c>
      <c r="E312" s="148" t="str">
        <f ca="1">IF(ISERROR($V312),"",OFFSET('Smelter Look-up'!$D$4,$V312-4,0)&amp;"")</f>
        <v>CHILE</v>
      </c>
      <c r="F312" s="148" t="str">
        <f ca="1">IF(ISERROR($V312),"",OFFSET('Smelter Look-up'!$E$4,$V312-4,0))</f>
        <v>CID004121</v>
      </c>
      <c r="G312" s="148" t="str">
        <f ca="1">IF(C312=$X$4,"Enter smelter details",IF(ISERROR($V312),"",OFFSET('Smelter Look-up'!$F$4,$V312-4,0)))</f>
        <v>RMI</v>
      </c>
      <c r="H312" s="204">
        <f ca="1">IF(ISERROR($V312),"",OFFSET('Smelter Look-up'!$G$4,$V312-4,0))</f>
        <v>0</v>
      </c>
      <c r="I312" s="205" t="str">
        <f ca="1">IF(ISERROR($V312),"",OFFSET('Smelter Look-up'!$H$4,$V312-4,0))</f>
        <v>Antofagasta</v>
      </c>
      <c r="J312" s="205" t="str">
        <f ca="1">IF(ISERROR($V312),"",OFFSET('Smelter Look-up'!$I$4,$V312-4,0))</f>
        <v>Antofagasta</v>
      </c>
      <c r="K312" s="149"/>
      <c r="L312" s="149"/>
      <c r="M312" s="149"/>
      <c r="N312" s="149"/>
      <c r="O312" s="149"/>
      <c r="P312" s="207"/>
      <c r="Q312" s="150"/>
      <c r="R312" s="148" t="str">
        <f ca="1">IF(ISERROR($V312),"",OFFSET('Smelter Look-up'!$C$4,$V312-4,0)&amp;"")</f>
        <v>Mantos Blancos</v>
      </c>
      <c r="S312" s="154" t="str">
        <f t="shared" ca="1" si="24"/>
        <v>CL</v>
      </c>
      <c r="T312" s="154" t="str">
        <f ca="1">IF(B312="","",IF(ISERROR(MATCH($J312,SorP!$B$1:$B$6261,0)),"",INDIRECT("'SorP'!$A$"&amp;MATCH($S312&amp;$J312,SorP!C:C,0))))</f>
        <v>CL-AN</v>
      </c>
      <c r="U312" s="167"/>
      <c r="V312" s="168">
        <f>IF(C312="",NA(),MATCH($B312&amp;$C312,'Smelter Look-up'!$J:$J,0))</f>
        <v>297</v>
      </c>
      <c r="X312" s="169">
        <f t="shared" ca="1" si="23"/>
        <v>0</v>
      </c>
      <c r="AB312" s="312" t="str">
        <f t="shared" si="25"/>
        <v>Copper</v>
      </c>
      <c r="AC312" s="169" t="str">
        <f t="shared" si="26"/>
        <v>Copper</v>
      </c>
      <c r="AD312" s="169" t="str">
        <f t="shared" si="27"/>
        <v>Mantos Blancos</v>
      </c>
    </row>
    <row r="313" spans="1:30" s="169" customFormat="1" ht="25.5">
      <c r="A313" s="154" t="s">
        <v>18194</v>
      </c>
      <c r="B313" s="302" t="s">
        <v>18108</v>
      </c>
      <c r="C313" s="151" t="s">
        <v>18193</v>
      </c>
      <c r="D313" s="148" t="s">
        <v>18193</v>
      </c>
      <c r="E313" s="148" t="str">
        <f ca="1">IF(ISERROR($V313),"",OFFSET('Smelter Look-up'!$D$4,$V313-4,0)&amp;"")</f>
        <v>CHILE</v>
      </c>
      <c r="F313" s="148" t="str">
        <f ca="1">IF(ISERROR($V313),"",OFFSET('Smelter Look-up'!$E$4,$V313-4,0))</f>
        <v>CID004123</v>
      </c>
      <c r="G313" s="148" t="str">
        <f ca="1">IF(C313=$X$4,"Enter smelter details",IF(ISERROR($V313),"",OFFSET('Smelter Look-up'!$F$4,$V313-4,0)))</f>
        <v>RMI</v>
      </c>
      <c r="H313" s="204">
        <f ca="1">IF(ISERROR($V313),"",OFFSET('Smelter Look-up'!$G$4,$V313-4,0))</f>
        <v>0</v>
      </c>
      <c r="I313" s="205" t="str">
        <f ca="1">IF(ISERROR($V313),"",OFFSET('Smelter Look-up'!$H$4,$V313-4,0))</f>
        <v>Chañaral</v>
      </c>
      <c r="J313" s="205" t="str">
        <f ca="1">IF(ISERROR($V313),"",OFFSET('Smelter Look-up'!$I$4,$V313-4,0))</f>
        <v>Atacama</v>
      </c>
      <c r="K313" s="149"/>
      <c r="L313" s="149"/>
      <c r="M313" s="149"/>
      <c r="N313" s="149"/>
      <c r="O313" s="149"/>
      <c r="P313" s="207"/>
      <c r="Q313" s="150"/>
      <c r="R313" s="148" t="str">
        <f ca="1">IF(ISERROR($V313),"",OFFSET('Smelter Look-up'!$C$4,$V313-4,0)&amp;"")</f>
        <v>Mantoverde</v>
      </c>
      <c r="S313" s="154" t="str">
        <f t="shared" ca="1" si="24"/>
        <v>CL</v>
      </c>
      <c r="T313" s="154" t="str">
        <f ca="1">IF(B313="","",IF(ISERROR(MATCH($J313,SorP!$B$1:$B$6261,0)),"",INDIRECT("'SorP'!$A$"&amp;MATCH($S313&amp;$J313,SorP!C:C,0))))</f>
        <v>CL-AT</v>
      </c>
      <c r="U313" s="167"/>
      <c r="V313" s="168">
        <f>IF(C313="",NA(),MATCH($B313&amp;$C313,'Smelter Look-up'!$J:$J,0))</f>
        <v>298</v>
      </c>
      <c r="X313" s="169">
        <f t="shared" ca="1" si="23"/>
        <v>0</v>
      </c>
      <c r="AB313" s="312" t="str">
        <f t="shared" si="25"/>
        <v>Copper</v>
      </c>
      <c r="AC313" s="169" t="str">
        <f t="shared" si="26"/>
        <v>Copper</v>
      </c>
      <c r="AD313" s="169" t="str">
        <f t="shared" si="27"/>
        <v>Mantoverde</v>
      </c>
    </row>
    <row r="314" spans="1:30" s="169" customFormat="1" ht="153">
      <c r="A314" s="154" t="s">
        <v>18176</v>
      </c>
      <c r="B314" s="302" t="s">
        <v>18108</v>
      </c>
      <c r="C314" s="151" t="s">
        <v>11867</v>
      </c>
      <c r="D314" s="148" t="s">
        <v>11867</v>
      </c>
      <c r="E314" s="148" t="str">
        <f ca="1">IF(ISERROR($V314),"",OFFSET('Smelter Look-up'!$D$4,$V314-4,0)&amp;"")</f>
        <v>CONGO, DEMOCRATIC REPUBLIC OF THE</v>
      </c>
      <c r="F314" s="148" t="str">
        <f ca="1">IF(ISERROR($V314),"",OFFSET('Smelter Look-up'!$E$4,$V314-4,0))</f>
        <v>CID003948</v>
      </c>
      <c r="G314" s="148" t="str">
        <f ca="1">IF(C314=$X$4,"Enter smelter details",IF(ISERROR($V314),"",OFFSET('Smelter Look-up'!$F$4,$V314-4,0)))</f>
        <v>RMI</v>
      </c>
      <c r="H314" s="204">
        <f ca="1">IF(ISERROR($V314),"",OFFSET('Smelter Look-up'!$G$4,$V314-4,0))</f>
        <v>0</v>
      </c>
      <c r="I314" s="205" t="str">
        <f ca="1">IF(ISERROR($V314),"",OFFSET('Smelter Look-up'!$H$4,$V314-4,0))</f>
        <v>Lubumbashi</v>
      </c>
      <c r="J314" s="205" t="str">
        <f ca="1">IF(ISERROR($V314),"",OFFSET('Smelter Look-up'!$I$4,$V314-4,0))</f>
        <v>Haut-Katanga</v>
      </c>
      <c r="K314" s="149"/>
      <c r="L314" s="149"/>
      <c r="M314" s="149"/>
      <c r="N314" s="149"/>
      <c r="O314" s="149"/>
      <c r="P314" s="207"/>
      <c r="Q314" s="150"/>
      <c r="R314" s="148" t="str">
        <f ca="1">IF(ISERROR($V314),"",OFFSET('Smelter Look-up'!$C$4,$V314-4,0)&amp;"")</f>
        <v>La Compagnie de Traitement des Rejets de Kingamyambo S.A. (Metalkol S.A.)</v>
      </c>
      <c r="S314" s="154" t="str">
        <f t="shared" ca="1" si="24"/>
        <v>CD</v>
      </c>
      <c r="T314" s="154" t="str">
        <f ca="1">IF(B314="","",IF(ISERROR(MATCH($J314,SorP!$B$1:$B$6261,0)),"",INDIRECT("'SorP'!$A$"&amp;MATCH($S314&amp;$J314,SorP!C:C,0))))</f>
        <v>CD-HK</v>
      </c>
      <c r="U314" s="167"/>
      <c r="V314" s="168">
        <f>IF(C314="",NA(),MATCH($B314&amp;$C314,'Smelter Look-up'!$J:$J,0))</f>
        <v>286</v>
      </c>
      <c r="X314" s="169">
        <f t="shared" ca="1" si="23"/>
        <v>0</v>
      </c>
      <c r="AB314" s="312" t="str">
        <f t="shared" si="25"/>
        <v>Copper</v>
      </c>
      <c r="AC314" s="169" t="str">
        <f t="shared" si="26"/>
        <v>Copper</v>
      </c>
      <c r="AD314" s="169" t="str">
        <f t="shared" si="27"/>
        <v>La Compagnie de Traitement des Rejets de Kingamyambo S.A. (Metalkol S.A.)</v>
      </c>
    </row>
    <row r="315" spans="1:30" s="169" customFormat="1" ht="25.5">
      <c r="A315" s="154" t="s">
        <v>18196</v>
      </c>
      <c r="B315" s="302" t="s">
        <v>18108</v>
      </c>
      <c r="C315" s="151" t="s">
        <v>19578</v>
      </c>
      <c r="D315" s="148" t="s">
        <v>19578</v>
      </c>
      <c r="E315" s="148" t="str">
        <f ca="1">IF(ISERROR($V315),"",OFFSET('Smelter Look-up'!$D$4,$V315-4,0)&amp;"")</f>
        <v>BELGIUM</v>
      </c>
      <c r="F315" s="148" t="str">
        <f ca="1">IF(ISERROR($V315),"",OFFSET('Smelter Look-up'!$E$4,$V315-4,0))</f>
        <v>CID004078</v>
      </c>
      <c r="G315" s="148" t="str">
        <f ca="1">IF(C315=$X$4,"Enter smelter details",IF(ISERROR($V315),"",OFFSET('Smelter Look-up'!$F$4,$V315-4,0)))</f>
        <v>RMI</v>
      </c>
      <c r="H315" s="204">
        <f ca="1">IF(ISERROR($V315),"",OFFSET('Smelter Look-up'!$G$4,$V315-4,0))</f>
        <v>0</v>
      </c>
      <c r="I315" s="205" t="str">
        <f ca="1">IF(ISERROR($V315),"",OFFSET('Smelter Look-up'!$H$4,$V315-4,0))</f>
        <v>Beerse</v>
      </c>
      <c r="J315" s="205" t="str">
        <f ca="1">IF(ISERROR($V315),"",OFFSET('Smelter Look-up'!$I$4,$V315-4,0))</f>
        <v>Antwerpen</v>
      </c>
      <c r="K315" s="149"/>
      <c r="L315" s="149"/>
      <c r="M315" s="149"/>
      <c r="N315" s="149"/>
      <c r="O315" s="149"/>
      <c r="P315" s="207"/>
      <c r="Q315" s="150"/>
      <c r="R315" s="148" t="str">
        <f ca="1">IF(ISERROR($V315),"",OFFSET('Smelter Look-up'!$C$4,$V315-4,0)&amp;"")</f>
        <v>Aurubis Beerse</v>
      </c>
      <c r="S315" s="154" t="str">
        <f t="shared" ca="1" si="24"/>
        <v>BE</v>
      </c>
      <c r="T315" s="154" t="str">
        <f ca="1">IF(B315="","",IF(ISERROR(MATCH($J315,SorP!$B$1:$B$6261,0)),"",INDIRECT("'SorP'!$A$"&amp;MATCH($S315&amp;$J315,SorP!C:C,0))))</f>
        <v>BE-VAN</v>
      </c>
      <c r="U315" s="167"/>
      <c r="V315" s="168">
        <f>IF(C315="",NA(),MATCH($B315&amp;$C315,'Smelter Look-up'!$J:$J,0))</f>
        <v>189</v>
      </c>
      <c r="X315" s="169">
        <f t="shared" ca="1" si="23"/>
        <v>0</v>
      </c>
      <c r="AB315" s="312" t="str">
        <f t="shared" si="25"/>
        <v>Copper</v>
      </c>
      <c r="AC315" s="169" t="str">
        <f t="shared" si="26"/>
        <v>Copper</v>
      </c>
      <c r="AD315" s="169" t="str">
        <f t="shared" si="27"/>
        <v>Aurubis Beerse</v>
      </c>
    </row>
    <row r="316" spans="1:30" s="169" customFormat="1" ht="114.75">
      <c r="A316" s="154" t="s">
        <v>19453</v>
      </c>
      <c r="B316" s="302" t="s">
        <v>18108</v>
      </c>
      <c r="C316" s="151" t="s">
        <v>19452</v>
      </c>
      <c r="D316" s="148" t="s">
        <v>19452</v>
      </c>
      <c r="E316" s="148" t="str">
        <f ca="1">IF(ISERROR($V316),"",OFFSET('Smelter Look-up'!$D$4,$V316-4,0)&amp;"")</f>
        <v>MEXICO</v>
      </c>
      <c r="F316" s="148" t="str">
        <f ca="1">IF(ISERROR($V316),"",OFFSET('Smelter Look-up'!$E$4,$V316-4,0))</f>
        <v>CID004472</v>
      </c>
      <c r="G316" s="148" t="str">
        <f ca="1">IF(C316=$X$4,"Enter smelter details",IF(ISERROR($V316),"",OFFSET('Smelter Look-up'!$F$4,$V316-4,0)))</f>
        <v>RMI</v>
      </c>
      <c r="H316" s="204">
        <f ca="1">IF(ISERROR($V316),"",OFFSET('Smelter Look-up'!$G$4,$V316-4,0))</f>
        <v>0</v>
      </c>
      <c r="I316" s="205" t="str">
        <f ca="1">IF(ISERROR($V316),"",OFFSET('Smelter Look-up'!$H$4,$V316-4,0))</f>
        <v>Nacazari, Sonora</v>
      </c>
      <c r="J316" s="205" t="str">
        <f ca="1">IF(ISERROR($V316),"",OFFSET('Smelter Look-up'!$I$4,$V316-4,0))</f>
        <v>México</v>
      </c>
      <c r="K316" s="149"/>
      <c r="L316" s="149"/>
      <c r="M316" s="149"/>
      <c r="N316" s="149"/>
      <c r="O316" s="149"/>
      <c r="P316" s="207"/>
      <c r="Q316" s="150"/>
      <c r="R316" s="148" t="str">
        <f ca="1">IF(ISERROR($V316),"",OFFSET('Smelter Look-up'!$C$4,$V316-4,0)&amp;"")</f>
        <v>Metalurgica de Cobre S.A. de C.V. (Unidad Planta Metalurgica)</v>
      </c>
      <c r="S316" s="154" t="str">
        <f t="shared" ca="1" si="24"/>
        <v>MX</v>
      </c>
      <c r="T316" s="154" t="str">
        <f ca="1">IF(B316="","",IF(ISERROR(MATCH($J316,SorP!$B$1:$B$6261,0)),"",INDIRECT("'SorP'!$A$"&amp;MATCH($S316&amp;$J316,SorP!C:C,0))))</f>
        <v>MX-MEX</v>
      </c>
      <c r="U316" s="167"/>
      <c r="V316" s="168">
        <f>IF(C316="",NA(),MATCH($B316&amp;$C316,'Smelter Look-up'!$J:$J,0))</f>
        <v>301</v>
      </c>
      <c r="X316" s="169">
        <f t="shared" ca="1" si="23"/>
        <v>0</v>
      </c>
      <c r="AB316" s="312" t="str">
        <f t="shared" si="25"/>
        <v>Copper</v>
      </c>
      <c r="AC316" s="169" t="str">
        <f t="shared" si="26"/>
        <v>Copper</v>
      </c>
      <c r="AD316" s="169" t="str">
        <f t="shared" si="27"/>
        <v>Metalurgica de Cobre S.A. de C.V. (Unidad Planta Metalurgica)</v>
      </c>
    </row>
    <row r="317" spans="1:30" s="169" customFormat="1" ht="63.75">
      <c r="A317" s="154" t="s">
        <v>18198</v>
      </c>
      <c r="B317" s="302" t="s">
        <v>18108</v>
      </c>
      <c r="C317" s="151" t="s">
        <v>19610</v>
      </c>
      <c r="D317" s="148" t="s">
        <v>19610</v>
      </c>
      <c r="E317" s="148" t="str">
        <f ca="1">IF(ISERROR($V317),"",OFFSET('Smelter Look-up'!$D$4,$V317-4,0)&amp;"")</f>
        <v>UNITED STATES OF AMERICA</v>
      </c>
      <c r="F317" s="148" t="str">
        <f ca="1">IF(ISERROR($V317),"",OFFSET('Smelter Look-up'!$E$4,$V317-4,0))</f>
        <v>CID004353</v>
      </c>
      <c r="G317" s="148" t="str">
        <f ca="1">IF(C317=$X$4,"Enter smelter details",IF(ISERROR($V317),"",OFFSET('Smelter Look-up'!$F$4,$V317-4,0)))</f>
        <v>RMI</v>
      </c>
      <c r="H317" s="204">
        <f ca="1">IF(ISERROR($V317),"",OFFSET('Smelter Look-up'!$G$4,$V317-4,0))</f>
        <v>0</v>
      </c>
      <c r="I317" s="205" t="str">
        <f ca="1">IF(ISERROR($V317),"",OFFSET('Smelter Look-up'!$H$4,$V317-4,0))</f>
        <v>Claypool</v>
      </c>
      <c r="J317" s="205" t="str">
        <f ca="1">IF(ISERROR($V317),"",OFFSET('Smelter Look-up'!$I$4,$V317-4,0))</f>
        <v>Arizona</v>
      </c>
      <c r="K317" s="149"/>
      <c r="L317" s="149"/>
      <c r="M317" s="149"/>
      <c r="N317" s="149"/>
      <c r="O317" s="149"/>
      <c r="P317" s="207"/>
      <c r="Q317" s="150"/>
      <c r="R317" s="148" t="str">
        <f ca="1">IF(ISERROR($V317),"",OFFSET('Smelter Look-up'!$C$4,$V317-4,0)&amp;"")</f>
        <v>Freeport-McMoRan Inc. (Miami)</v>
      </c>
      <c r="S317" s="154" t="str">
        <f t="shared" ca="1" si="24"/>
        <v>US</v>
      </c>
      <c r="T317" s="154" t="str">
        <f ca="1">IF(B317="","",IF(ISERROR(MATCH($J317,SorP!$B$1:$B$6261,0)),"",INDIRECT("'SorP'!$A$"&amp;MATCH($S317&amp;$J317,SorP!C:C,0))))</f>
        <v>US-AZ</v>
      </c>
      <c r="U317" s="167"/>
      <c r="V317" s="168">
        <f>IF(C317="",NA(),MATCH($B317&amp;$C317,'Smelter Look-up'!$J:$J,0))</f>
        <v>247</v>
      </c>
      <c r="X317" s="169">
        <f t="shared" ca="1" si="23"/>
        <v>0</v>
      </c>
      <c r="AB317" s="312" t="str">
        <f t="shared" si="25"/>
        <v>Copper</v>
      </c>
      <c r="AC317" s="169" t="str">
        <f t="shared" si="26"/>
        <v>Copper</v>
      </c>
      <c r="AD317" s="169" t="str">
        <f t="shared" si="27"/>
        <v>Freeport-McMoRan Inc. (Miami)</v>
      </c>
    </row>
    <row r="318" spans="1:30" s="169" customFormat="1" ht="63.75">
      <c r="A318" s="154" t="s">
        <v>18198</v>
      </c>
      <c r="B318" s="302" t="s">
        <v>18108</v>
      </c>
      <c r="C318" s="151" t="s">
        <v>19610</v>
      </c>
      <c r="D318" s="148" t="s">
        <v>19610</v>
      </c>
      <c r="E318" s="148" t="str">
        <f ca="1">IF(ISERROR($V318),"",OFFSET('Smelter Look-up'!$D$4,$V318-4,0)&amp;"")</f>
        <v>UNITED STATES OF AMERICA</v>
      </c>
      <c r="F318" s="148" t="str">
        <f ca="1">IF(ISERROR($V318),"",OFFSET('Smelter Look-up'!$E$4,$V318-4,0))</f>
        <v>CID004353</v>
      </c>
      <c r="G318" s="148" t="str">
        <f ca="1">IF(C318=$X$4,"Enter smelter details",IF(ISERROR($V318),"",OFFSET('Smelter Look-up'!$F$4,$V318-4,0)))</f>
        <v>RMI</v>
      </c>
      <c r="H318" s="204">
        <f ca="1">IF(ISERROR($V318),"",OFFSET('Smelter Look-up'!$G$4,$V318-4,0))</f>
        <v>0</v>
      </c>
      <c r="I318" s="205" t="str">
        <f ca="1">IF(ISERROR($V318),"",OFFSET('Smelter Look-up'!$H$4,$V318-4,0))</f>
        <v>Claypool</v>
      </c>
      <c r="J318" s="205" t="str">
        <f ca="1">IF(ISERROR($V318),"",OFFSET('Smelter Look-up'!$I$4,$V318-4,0))</f>
        <v>Arizona</v>
      </c>
      <c r="K318" s="149"/>
      <c r="L318" s="149"/>
      <c r="M318" s="149"/>
      <c r="N318" s="149"/>
      <c r="O318" s="149"/>
      <c r="P318" s="207"/>
      <c r="Q318" s="150"/>
      <c r="R318" s="148" t="str">
        <f ca="1">IF(ISERROR($V318),"",OFFSET('Smelter Look-up'!$C$4,$V318-4,0)&amp;"")</f>
        <v>Freeport-McMoRan Inc. (Miami)</v>
      </c>
      <c r="S318" s="154" t="str">
        <f t="shared" ca="1" si="24"/>
        <v>US</v>
      </c>
      <c r="T318" s="154" t="str">
        <f ca="1">IF(B318="","",IF(ISERROR(MATCH($J318,SorP!$B$1:$B$6261,0)),"",INDIRECT("'SorP'!$A$"&amp;MATCH($S318&amp;$J318,SorP!C:C,0))))</f>
        <v>US-AZ</v>
      </c>
      <c r="U318" s="167"/>
      <c r="V318" s="168">
        <f>IF(C318="",NA(),MATCH($B318&amp;$C318,'Smelter Look-up'!$J:$J,0))</f>
        <v>247</v>
      </c>
      <c r="X318" s="169">
        <f t="shared" ca="1" si="23"/>
        <v>0</v>
      </c>
      <c r="AB318" s="312" t="str">
        <f t="shared" si="25"/>
        <v>Copper</v>
      </c>
      <c r="AC318" s="169" t="str">
        <f t="shared" si="26"/>
        <v>Copper</v>
      </c>
      <c r="AD318" s="169" t="str">
        <f t="shared" si="27"/>
        <v>Freeport-McMoRan Inc. (Miami)</v>
      </c>
    </row>
    <row r="319" spans="1:30" s="169" customFormat="1" ht="20.25">
      <c r="A319" s="154" t="s">
        <v>18200</v>
      </c>
      <c r="B319" s="302" t="s">
        <v>18108</v>
      </c>
      <c r="C319" s="151" t="s">
        <v>18199</v>
      </c>
      <c r="D319" s="148" t="s">
        <v>18199</v>
      </c>
      <c r="E319" s="148" t="str">
        <f ca="1">IF(ISERROR($V319),"",OFFSET('Smelter Look-up'!$D$4,$V319-4,0)&amp;"")</f>
        <v>CHILE</v>
      </c>
      <c r="F319" s="148" t="str">
        <f ca="1">IF(ISERROR($V319),"",OFFSET('Smelter Look-up'!$E$4,$V319-4,0))</f>
        <v>CID004125</v>
      </c>
      <c r="G319" s="148" t="str">
        <f ca="1">IF(C319=$X$4,"Enter smelter details",IF(ISERROR($V319),"",OFFSET('Smelter Look-up'!$F$4,$V319-4,0)))</f>
        <v>RMI</v>
      </c>
      <c r="H319" s="204">
        <f ca="1">IF(ISERROR($V319),"",OFFSET('Smelter Look-up'!$G$4,$V319-4,0))</f>
        <v>0</v>
      </c>
      <c r="I319" s="205" t="str">
        <f ca="1">IF(ISERROR($V319),"",OFFSET('Smelter Look-up'!$H$4,$V319-4,0))</f>
        <v>Mejillones</v>
      </c>
      <c r="J319" s="205" t="str">
        <f ca="1">IF(ISERROR($V319),"",OFFSET('Smelter Look-up'!$I$4,$V319-4,0))</f>
        <v>Antofagasta</v>
      </c>
      <c r="K319" s="149"/>
      <c r="L319" s="149"/>
      <c r="M319" s="149"/>
      <c r="N319" s="149"/>
      <c r="O319" s="149"/>
      <c r="P319" s="207"/>
      <c r="Q319" s="150"/>
      <c r="R319" s="148" t="str">
        <f ca="1">IF(ISERROR($V319),"",OFFSET('Smelter Look-up'!$C$4,$V319-4,0)&amp;"")</f>
        <v>Michilla</v>
      </c>
      <c r="S319" s="154" t="str">
        <f t="shared" ca="1" si="24"/>
        <v>CL</v>
      </c>
      <c r="T319" s="154" t="str">
        <f ca="1">IF(B319="","",IF(ISERROR(MATCH($J319,SorP!$B$1:$B$6261,0)),"",INDIRECT("'SorP'!$A$"&amp;MATCH($S319&amp;$J319,SorP!C:C,0))))</f>
        <v>CL-AN</v>
      </c>
      <c r="U319" s="167"/>
      <c r="V319" s="168">
        <f>IF(C319="",NA(),MATCH($B319&amp;$C319,'Smelter Look-up'!$J:$J,0))</f>
        <v>304</v>
      </c>
      <c r="X319" s="169">
        <f t="shared" ref="X319:X382" ca="1" si="28">IF(AND(C319="Smelter not listed",OR(LEN(D319)=0,LEN(E319)=0)),1,0)</f>
        <v>0</v>
      </c>
      <c r="AB319" s="312" t="str">
        <f t="shared" si="25"/>
        <v>Copper</v>
      </c>
      <c r="AC319" s="169" t="str">
        <f t="shared" si="26"/>
        <v>Copper</v>
      </c>
      <c r="AD319" s="169" t="str">
        <f t="shared" si="27"/>
        <v>Michilla</v>
      </c>
    </row>
    <row r="320" spans="1:30" s="169" customFormat="1" ht="25.5">
      <c r="A320" s="154" t="s">
        <v>18202</v>
      </c>
      <c r="B320" s="302" t="s">
        <v>18108</v>
      </c>
      <c r="C320" s="151" t="s">
        <v>18201</v>
      </c>
      <c r="D320" s="148" t="s">
        <v>18201</v>
      </c>
      <c r="E320" s="148" t="str">
        <f ca="1">IF(ISERROR($V320),"",OFFSET('Smelter Look-up'!$D$4,$V320-4,0)&amp;"")</f>
        <v>PERU</v>
      </c>
      <c r="F320" s="148" t="str">
        <f ca="1">IF(ISERROR($V320),"",OFFSET('Smelter Look-up'!$E$4,$V320-4,0))</f>
        <v>CID004300</v>
      </c>
      <c r="G320" s="148" t="str">
        <f ca="1">IF(C320=$X$4,"Enter smelter details",IF(ISERROR($V320),"",OFFSET('Smelter Look-up'!$F$4,$V320-4,0)))</f>
        <v>RMI</v>
      </c>
      <c r="H320" s="204">
        <f ca="1">IF(ISERROR($V320),"",OFFSET('Smelter Look-up'!$G$4,$V320-4,0))</f>
        <v>0</v>
      </c>
      <c r="I320" s="205" t="str">
        <f ca="1">IF(ISERROR($V320),"",OFFSET('Smelter Look-up'!$H$4,$V320-4,0))</f>
        <v>San Juan de Marcona</v>
      </c>
      <c r="J320" s="205" t="str">
        <f ca="1">IF(ISERROR($V320),"",OFFSET('Smelter Look-up'!$I$4,$V320-4,0))</f>
        <v>Ica</v>
      </c>
      <c r="K320" s="149"/>
      <c r="L320" s="149"/>
      <c r="M320" s="149"/>
      <c r="N320" s="149"/>
      <c r="O320" s="149"/>
      <c r="P320" s="207"/>
      <c r="Q320" s="150"/>
      <c r="R320" s="148" t="str">
        <f ca="1">IF(ISERROR($V320),"",OFFSET('Smelter Look-up'!$C$4,$V320-4,0)&amp;"")</f>
        <v>Mina Justa</v>
      </c>
      <c r="S320" s="154" t="str">
        <f t="shared" ref="S320:S383" ca="1" si="29">IF(B320="","",IF(ISERROR(MATCH($E320,CL,0)),"Unknown",INDIRECT("'C'!$A$"&amp;MATCH($E320,CL,0)+1)))</f>
        <v>PE</v>
      </c>
      <c r="T320" s="154" t="str">
        <f ca="1">IF(B320="","",IF(ISERROR(MATCH($J320,SorP!$B$1:$B$6261,0)),"",INDIRECT("'SorP'!$A$"&amp;MATCH($S320&amp;$J320,SorP!C:C,0))))</f>
        <v>PE-ICA</v>
      </c>
      <c r="U320" s="167"/>
      <c r="V320" s="168">
        <f>IF(C320="",NA(),MATCH($B320&amp;$C320,'Smelter Look-up'!$J:$J,0))</f>
        <v>305</v>
      </c>
      <c r="X320" s="169">
        <f t="shared" ca="1" si="28"/>
        <v>0</v>
      </c>
      <c r="AB320" s="312" t="str">
        <f t="shared" si="25"/>
        <v>Copper</v>
      </c>
      <c r="AC320" s="169" t="str">
        <f t="shared" si="26"/>
        <v>Copper</v>
      </c>
      <c r="AD320" s="169" t="str">
        <f t="shared" si="27"/>
        <v>Mina Justa</v>
      </c>
    </row>
    <row r="321" spans="1:30" s="169" customFormat="1" ht="38.25">
      <c r="A321" s="154" t="s">
        <v>19638</v>
      </c>
      <c r="B321" s="302" t="s">
        <v>18108</v>
      </c>
      <c r="C321" s="151" t="s">
        <v>19637</v>
      </c>
      <c r="D321" s="148" t="s">
        <v>19637</v>
      </c>
      <c r="E321" s="148" t="str">
        <f ca="1">IF(ISERROR($V321),"",OFFSET('Smelter Look-up'!$D$4,$V321-4,0)&amp;"")</f>
        <v>CHILE</v>
      </c>
      <c r="F321" s="148" t="str">
        <f ca="1">IF(ISERROR($V321),"",OFFSET('Smelter Look-up'!$E$4,$V321-4,0))</f>
        <v>CID004465</v>
      </c>
      <c r="G321" s="148" t="str">
        <f ca="1">IF(C321=$X$4,"Enter smelter details",IF(ISERROR($V321),"",OFFSET('Smelter Look-up'!$F$4,$V321-4,0)))</f>
        <v>RMI</v>
      </c>
      <c r="H321" s="204">
        <f ca="1">IF(ISERROR($V321),"",OFFSET('Smelter Look-up'!$G$4,$V321-4,0))</f>
        <v>0</v>
      </c>
      <c r="I321" s="205" t="str">
        <f ca="1">IF(ISERROR($V321),"",OFFSET('Smelter Look-up'!$H$4,$V321-4,0))</f>
        <v>Sierra Gorda</v>
      </c>
      <c r="J321" s="205" t="str">
        <f ca="1">IF(ISERROR($V321),"",OFFSET('Smelter Look-up'!$I$4,$V321-4,0))</f>
        <v>Antofagasta</v>
      </c>
      <c r="K321" s="149"/>
      <c r="L321" s="149"/>
      <c r="M321" s="149"/>
      <c r="N321" s="149"/>
      <c r="O321" s="149"/>
      <c r="P321" s="207"/>
      <c r="Q321" s="150"/>
      <c r="R321" s="148" t="str">
        <f ca="1">IF(ISERROR($V321),"",OFFSET('Smelter Look-up'!$C$4,$V321-4,0)&amp;"")</f>
        <v>Minera Centinela</v>
      </c>
      <c r="S321" s="154" t="str">
        <f t="shared" ca="1" si="29"/>
        <v>CL</v>
      </c>
      <c r="T321" s="154" t="str">
        <f ca="1">IF(B321="","",IF(ISERROR(MATCH($J321,SorP!$B$1:$B$6261,0)),"",INDIRECT("'SorP'!$A$"&amp;MATCH($S321&amp;$J321,SorP!C:C,0))))</f>
        <v>CL-AN</v>
      </c>
      <c r="U321" s="167"/>
      <c r="V321" s="168">
        <f>IF(C321="",NA(),MATCH($B321&amp;$C321,'Smelter Look-up'!$J:$J,0))</f>
        <v>306</v>
      </c>
      <c r="X321" s="169">
        <f t="shared" ca="1" si="28"/>
        <v>0</v>
      </c>
      <c r="AB321" s="312" t="str">
        <f t="shared" si="25"/>
        <v>Copper</v>
      </c>
      <c r="AC321" s="169" t="str">
        <f t="shared" si="26"/>
        <v>Copper</v>
      </c>
      <c r="AD321" s="169" t="str">
        <f t="shared" si="27"/>
        <v>Minera Centinela</v>
      </c>
    </row>
    <row r="322" spans="1:30" s="169" customFormat="1" ht="63.75">
      <c r="A322" s="154" t="s">
        <v>18204</v>
      </c>
      <c r="B322" s="302" t="s">
        <v>18108</v>
      </c>
      <c r="C322" s="151" t="s">
        <v>18203</v>
      </c>
      <c r="D322" s="148" t="s">
        <v>18203</v>
      </c>
      <c r="E322" s="148" t="str">
        <f ca="1">IF(ISERROR($V322),"",OFFSET('Smelter Look-up'!$D$4,$V322-4,0)&amp;"")</f>
        <v>CHILE</v>
      </c>
      <c r="F322" s="148" t="str">
        <f ca="1">IF(ISERROR($V322),"",OFFSET('Smelter Look-up'!$E$4,$V322-4,0))</f>
        <v>CID003829</v>
      </c>
      <c r="G322" s="148" t="str">
        <f ca="1">IF(C322=$X$4,"Enter smelter details",IF(ISERROR($V322),"",OFFSET('Smelter Look-up'!$F$4,$V322-4,0)))</f>
        <v>RMI</v>
      </c>
      <c r="H322" s="204">
        <f ca="1">IF(ISERROR($V322),"",OFFSET('Smelter Look-up'!$G$4,$V322-4,0))</f>
        <v>0</v>
      </c>
      <c r="I322" s="205" t="str">
        <f ca="1">IF(ISERROR($V322),"",OFFSET('Smelter Look-up'!$H$4,$V322-4,0))</f>
        <v>Atacama</v>
      </c>
      <c r="J322" s="205" t="str">
        <f ca="1">IF(ISERROR($V322),"",OFFSET('Smelter Look-up'!$I$4,$V322-4,0))</f>
        <v>Antofagasta</v>
      </c>
      <c r="K322" s="149"/>
      <c r="L322" s="149"/>
      <c r="M322" s="149"/>
      <c r="N322" s="149"/>
      <c r="O322" s="149"/>
      <c r="P322" s="207"/>
      <c r="Q322" s="150"/>
      <c r="R322" s="148" t="str">
        <f ca="1">IF(ISERROR($V322),"",OFFSET('Smelter Look-up'!$C$4,$V322-4,0)&amp;"")</f>
        <v>Minera Escondida Limitada</v>
      </c>
      <c r="S322" s="154" t="str">
        <f t="shared" ca="1" si="29"/>
        <v>CL</v>
      </c>
      <c r="T322" s="154" t="str">
        <f ca="1">IF(B322="","",IF(ISERROR(MATCH($J322,SorP!$B$1:$B$6261,0)),"",INDIRECT("'SorP'!$A$"&amp;MATCH($S322&amp;$J322,SorP!C:C,0))))</f>
        <v>CL-AN</v>
      </c>
      <c r="U322" s="167"/>
      <c r="V322" s="168">
        <f>IF(C322="",NA(),MATCH($B322&amp;$C322,'Smelter Look-up'!$J:$J,0))</f>
        <v>307</v>
      </c>
      <c r="X322" s="169">
        <f t="shared" ca="1" si="28"/>
        <v>0</v>
      </c>
      <c r="AB322" s="312" t="str">
        <f t="shared" si="25"/>
        <v>Copper</v>
      </c>
      <c r="AC322" s="169" t="str">
        <f t="shared" si="26"/>
        <v>Copper</v>
      </c>
      <c r="AD322" s="169" t="str">
        <f t="shared" si="27"/>
        <v>Minera Escondida Limitada</v>
      </c>
    </row>
    <row r="323" spans="1:30" s="169" customFormat="1" ht="51">
      <c r="A323" s="154" t="s">
        <v>19590</v>
      </c>
      <c r="B323" s="302" t="s">
        <v>18108</v>
      </c>
      <c r="C323" s="151" t="s">
        <v>19589</v>
      </c>
      <c r="D323" s="148" t="s">
        <v>19589</v>
      </c>
      <c r="E323" s="148" t="str">
        <f ca="1">IF(ISERROR($V323),"",OFFSET('Smelter Look-up'!$D$4,$V323-4,0)&amp;"")</f>
        <v>MEXICO</v>
      </c>
      <c r="F323" s="148" t="str">
        <f ca="1">IF(ISERROR($V323),"",OFFSET('Smelter Look-up'!$E$4,$V323-4,0))</f>
        <v>CID004266</v>
      </c>
      <c r="G323" s="148" t="str">
        <f ca="1">IF(C323=$X$4,"Enter smelter details",IF(ISERROR($V323),"",OFFSET('Smelter Look-up'!$F$4,$V323-4,0)))</f>
        <v>RMI</v>
      </c>
      <c r="H323" s="204">
        <f ca="1">IF(ISERROR($V323),"",OFFSET('Smelter Look-up'!$G$4,$V323-4,0))</f>
        <v>0</v>
      </c>
      <c r="I323" s="205" t="str">
        <f ca="1">IF(ISERROR($V323),"",OFFSET('Smelter Look-up'!$H$4,$V323-4,0))</f>
        <v>Cananea</v>
      </c>
      <c r="J323" s="205" t="str">
        <f ca="1">IF(ISERROR($V323),"",OFFSET('Smelter Look-up'!$I$4,$V323-4,0))</f>
        <v>Sonora</v>
      </c>
      <c r="K323" s="149"/>
      <c r="L323" s="149"/>
      <c r="M323" s="149"/>
      <c r="N323" s="149"/>
      <c r="O323" s="149"/>
      <c r="P323" s="207"/>
      <c r="Q323" s="150"/>
      <c r="R323" s="148" t="str">
        <f ca="1">IF(ISERROR($V323),"",OFFSET('Smelter Look-up'!$C$4,$V323-4,0)&amp;"")</f>
        <v>Buenavista del Cobre S.A.</v>
      </c>
      <c r="S323" s="154" t="str">
        <f t="shared" ca="1" si="29"/>
        <v>MX</v>
      </c>
      <c r="T323" s="154" t="str">
        <f ca="1">IF(B323="","",IF(ISERROR(MATCH($J323,SorP!$B$1:$B$6261,0)),"",INDIRECT("'SorP'!$A$"&amp;MATCH($S323&amp;$J323,SorP!C:C,0))))</f>
        <v>MX-SON</v>
      </c>
      <c r="U323" s="167"/>
      <c r="V323" s="168">
        <f>IF(C323="",NA(),MATCH($B323&amp;$C323,'Smelter Look-up'!$J:$J,0))</f>
        <v>206</v>
      </c>
      <c r="X323" s="169">
        <f t="shared" ca="1" si="28"/>
        <v>0</v>
      </c>
      <c r="AB323" s="312" t="str">
        <f t="shared" si="25"/>
        <v>Copper</v>
      </c>
      <c r="AC323" s="169" t="str">
        <f t="shared" si="26"/>
        <v>Copper</v>
      </c>
      <c r="AD323" s="169" t="str">
        <f t="shared" si="27"/>
        <v>Buenavista del Cobre S.A.</v>
      </c>
    </row>
    <row r="324" spans="1:30" s="169" customFormat="1" ht="51">
      <c r="A324" s="154" t="s">
        <v>19455</v>
      </c>
      <c r="B324" s="302" t="s">
        <v>18108</v>
      </c>
      <c r="C324" s="151" t="s">
        <v>19640</v>
      </c>
      <c r="D324" s="148" t="s">
        <v>19640</v>
      </c>
      <c r="E324" s="148" t="str">
        <f ca="1">IF(ISERROR($V324),"",OFFSET('Smelter Look-up'!$D$4,$V324-4,0)&amp;"")</f>
        <v>CHILE</v>
      </c>
      <c r="F324" s="148" t="str">
        <f ca="1">IF(ISERROR($V324),"",OFFSET('Smelter Look-up'!$E$4,$V324-4,0))</f>
        <v>CID004464</v>
      </c>
      <c r="G324" s="148" t="str">
        <f ca="1">IF(C324=$X$4,"Enter smelter details",IF(ISERROR($V324),"",OFFSET('Smelter Look-up'!$F$4,$V324-4,0)))</f>
        <v>RMI</v>
      </c>
      <c r="H324" s="204">
        <f ca="1">IF(ISERROR($V324),"",OFFSET('Smelter Look-up'!$G$4,$V324-4,0))</f>
        <v>0</v>
      </c>
      <c r="I324" s="205" t="str">
        <f ca="1">IF(ISERROR($V324),"",OFFSET('Smelter Look-up'!$H$4,$V324-4,0))</f>
        <v>Sierra Gorda</v>
      </c>
      <c r="J324" s="205" t="str">
        <f ca="1">IF(ISERROR($V324),"",OFFSET('Smelter Look-up'!$I$4,$V324-4,0))</f>
        <v>Antofagasta</v>
      </c>
      <c r="K324" s="149"/>
      <c r="L324" s="149"/>
      <c r="M324" s="149"/>
      <c r="N324" s="149"/>
      <c r="O324" s="149"/>
      <c r="P324" s="207"/>
      <c r="Q324" s="150"/>
      <c r="R324" s="148" t="str">
        <f ca="1">IF(ISERROR($V324),"",OFFSET('Smelter Look-up'!$C$4,$V324-4,0)&amp;"")</f>
        <v>Minera Spence Limitada</v>
      </c>
      <c r="S324" s="154" t="str">
        <f t="shared" ca="1" si="29"/>
        <v>CL</v>
      </c>
      <c r="T324" s="154" t="str">
        <f ca="1">IF(B324="","",IF(ISERROR(MATCH($J324,SorP!$B$1:$B$6261,0)),"",INDIRECT("'SorP'!$A$"&amp;MATCH($S324&amp;$J324,SorP!C:C,0))))</f>
        <v>CL-AN</v>
      </c>
      <c r="U324" s="167"/>
      <c r="V324" s="168">
        <f>IF(C324="",NA(),MATCH($B324&amp;$C324,'Smelter Look-up'!$J:$J,0))</f>
        <v>309</v>
      </c>
      <c r="X324" s="169">
        <f t="shared" ca="1" si="28"/>
        <v>0</v>
      </c>
      <c r="AB324" s="312" t="str">
        <f t="shared" si="25"/>
        <v>Copper</v>
      </c>
      <c r="AC324" s="169" t="str">
        <f t="shared" si="26"/>
        <v>Copper</v>
      </c>
      <c r="AD324" s="169" t="str">
        <f t="shared" si="27"/>
        <v>Minera Spence Limitada</v>
      </c>
    </row>
    <row r="325" spans="1:30" s="169" customFormat="1" ht="51">
      <c r="A325" s="154" t="s">
        <v>19455</v>
      </c>
      <c r="B325" s="302" t="s">
        <v>18108</v>
      </c>
      <c r="C325" s="151" t="s">
        <v>19640</v>
      </c>
      <c r="D325" s="148" t="s">
        <v>19640</v>
      </c>
      <c r="E325" s="148" t="str">
        <f ca="1">IF(ISERROR($V325),"",OFFSET('Smelter Look-up'!$D$4,$V325-4,0)&amp;"")</f>
        <v>CHILE</v>
      </c>
      <c r="F325" s="148" t="str">
        <f ca="1">IF(ISERROR($V325),"",OFFSET('Smelter Look-up'!$E$4,$V325-4,0))</f>
        <v>CID004464</v>
      </c>
      <c r="G325" s="148" t="str">
        <f ca="1">IF(C325=$X$4,"Enter smelter details",IF(ISERROR($V325),"",OFFSET('Smelter Look-up'!$F$4,$V325-4,0)))</f>
        <v>RMI</v>
      </c>
      <c r="H325" s="204">
        <f ca="1">IF(ISERROR($V325),"",OFFSET('Smelter Look-up'!$G$4,$V325-4,0))</f>
        <v>0</v>
      </c>
      <c r="I325" s="205" t="str">
        <f ca="1">IF(ISERROR($V325),"",OFFSET('Smelter Look-up'!$H$4,$V325-4,0))</f>
        <v>Sierra Gorda</v>
      </c>
      <c r="J325" s="205" t="str">
        <f ca="1">IF(ISERROR($V325),"",OFFSET('Smelter Look-up'!$I$4,$V325-4,0))</f>
        <v>Antofagasta</v>
      </c>
      <c r="K325" s="149"/>
      <c r="L325" s="149"/>
      <c r="M325" s="149"/>
      <c r="N325" s="149"/>
      <c r="O325" s="149"/>
      <c r="P325" s="207"/>
      <c r="Q325" s="150"/>
      <c r="R325" s="148" t="str">
        <f ca="1">IF(ISERROR($V325),"",OFFSET('Smelter Look-up'!$C$4,$V325-4,0)&amp;"")</f>
        <v>Minera Spence Limitada</v>
      </c>
      <c r="S325" s="154" t="str">
        <f t="shared" ca="1" si="29"/>
        <v>CL</v>
      </c>
      <c r="T325" s="154" t="str">
        <f ca="1">IF(B325="","",IF(ISERROR(MATCH($J325,SorP!$B$1:$B$6261,0)),"",INDIRECT("'SorP'!$A$"&amp;MATCH($S325&amp;$J325,SorP!C:C,0))))</f>
        <v>CL-AN</v>
      </c>
      <c r="U325" s="167"/>
      <c r="V325" s="168">
        <f>IF(C325="",NA(),MATCH($B325&amp;$C325,'Smelter Look-up'!$J:$J,0))</f>
        <v>309</v>
      </c>
      <c r="X325" s="169">
        <f t="shared" ca="1" si="28"/>
        <v>0</v>
      </c>
      <c r="AB325" s="312" t="str">
        <f t="shared" si="25"/>
        <v>Copper</v>
      </c>
      <c r="AC325" s="169" t="str">
        <f t="shared" si="26"/>
        <v>Copper</v>
      </c>
      <c r="AD325" s="169" t="str">
        <f t="shared" si="27"/>
        <v>Minera Spence Limitada</v>
      </c>
    </row>
    <row r="326" spans="1:30" s="169" customFormat="1" ht="38.25">
      <c r="A326" s="154" t="s">
        <v>18173</v>
      </c>
      <c r="B326" s="302" t="s">
        <v>18108</v>
      </c>
      <c r="C326" s="151" t="s">
        <v>18172</v>
      </c>
      <c r="D326" s="148" t="s">
        <v>18172</v>
      </c>
      <c r="E326" s="148" t="str">
        <f ca="1">IF(ISERROR($V326),"",OFFSET('Smelter Look-up'!$D$4,$V326-4,0)&amp;"")</f>
        <v>CONGO, DEMOCRATIC REPUBLIC OF THE</v>
      </c>
      <c r="F326" s="148" t="str">
        <f ca="1">IF(ISERROR($V326),"",OFFSET('Smelter Look-up'!$E$4,$V326-4,0))</f>
        <v>CID004201</v>
      </c>
      <c r="G326" s="148" t="str">
        <f ca="1">IF(C326=$X$4,"Enter smelter details",IF(ISERROR($V326),"",OFFSET('Smelter Look-up'!$F$4,$V326-4,0)))</f>
        <v>RMI</v>
      </c>
      <c r="H326" s="204">
        <f ca="1">IF(ISERROR($V326),"",OFFSET('Smelter Look-up'!$G$4,$V326-4,0))</f>
        <v>0</v>
      </c>
      <c r="I326" s="205" t="str">
        <f ca="1">IF(ISERROR($V326),"",OFFSET('Smelter Look-up'!$H$4,$V326-4,0))</f>
        <v>Kipushi</v>
      </c>
      <c r="J326" s="205" t="str">
        <f ca="1">IF(ISERROR($V326),"",OFFSET('Smelter Look-up'!$I$4,$V326-4,0))</f>
        <v>Haut-Katanga</v>
      </c>
      <c r="K326" s="149"/>
      <c r="L326" s="149"/>
      <c r="M326" s="149"/>
      <c r="N326" s="149"/>
      <c r="O326" s="149"/>
      <c r="P326" s="207"/>
      <c r="Q326" s="150"/>
      <c r="R326" s="148" t="str">
        <f ca="1">IF(ISERROR($V326),"",OFFSET('Smelter Look-up'!$C$4,$V326-4,0)&amp;"")</f>
        <v>MMG Kinsevere SARL</v>
      </c>
      <c r="S326" s="154" t="str">
        <f t="shared" ca="1" si="29"/>
        <v>CD</v>
      </c>
      <c r="T326" s="154" t="str">
        <f ca="1">IF(B326="","",IF(ISERROR(MATCH($J326,SorP!$B$1:$B$6261,0)),"",INDIRECT("'SorP'!$A$"&amp;MATCH($S326&amp;$J326,SorP!C:C,0))))</f>
        <v>CD-HK</v>
      </c>
      <c r="U326" s="167"/>
      <c r="V326" s="168">
        <f>IF(C326="",NA(),MATCH($B326&amp;$C326,'Smelter Look-up'!$J:$J,0))</f>
        <v>311</v>
      </c>
      <c r="X326" s="169">
        <f t="shared" ca="1" si="28"/>
        <v>0</v>
      </c>
      <c r="AB326" s="312" t="str">
        <f t="shared" ref="AB326:AB389" si="30">IF(C326="","",B326)</f>
        <v>Copper</v>
      </c>
      <c r="AC326" s="169" t="str">
        <f t="shared" ref="AC326:AC389" si="31">B326</f>
        <v>Copper</v>
      </c>
      <c r="AD326" s="169" t="str">
        <f t="shared" ref="AD326:AD389" si="32">IF(C326="Smelter not listed",D326,C326)</f>
        <v>MMG Kinsevere SARL</v>
      </c>
    </row>
    <row r="327" spans="1:30" s="169" customFormat="1" ht="76.5">
      <c r="A327" s="154" t="s">
        <v>18206</v>
      </c>
      <c r="B327" s="302" t="s">
        <v>18108</v>
      </c>
      <c r="C327" s="151" t="s">
        <v>19612</v>
      </c>
      <c r="D327" s="148" t="s">
        <v>19612</v>
      </c>
      <c r="E327" s="148" t="str">
        <f ca="1">IF(ISERROR($V327),"",OFFSET('Smelter Look-up'!$D$4,$V327-4,0)&amp;"")</f>
        <v>UNITED STATES OF AMERICA</v>
      </c>
      <c r="F327" s="148" t="str">
        <f ca="1">IF(ISERROR($V327),"",OFFSET('Smelter Look-up'!$E$4,$V327-4,0))</f>
        <v>CID004356</v>
      </c>
      <c r="G327" s="148" t="str">
        <f ca="1">IF(C327=$X$4,"Enter smelter details",IF(ISERROR($V327),"",OFFSET('Smelter Look-up'!$F$4,$V327-4,0)))</f>
        <v>RMI</v>
      </c>
      <c r="H327" s="204">
        <f ca="1">IF(ISERROR($V327),"",OFFSET('Smelter Look-up'!$G$4,$V327-4,0))</f>
        <v>0</v>
      </c>
      <c r="I327" s="205" t="str">
        <f ca="1">IF(ISERROR($V327),"",OFFSET('Smelter Look-up'!$H$4,$V327-4,0))</f>
        <v>Morenci</v>
      </c>
      <c r="J327" s="205" t="str">
        <f ca="1">IF(ISERROR($V327),"",OFFSET('Smelter Look-up'!$I$4,$V327-4,0))</f>
        <v>Arizona</v>
      </c>
      <c r="K327" s="149"/>
      <c r="L327" s="149"/>
      <c r="M327" s="149"/>
      <c r="N327" s="149"/>
      <c r="O327" s="149"/>
      <c r="P327" s="207"/>
      <c r="Q327" s="150"/>
      <c r="R327" s="148" t="str">
        <f ca="1">IF(ISERROR($V327),"",OFFSET('Smelter Look-up'!$C$4,$V327-4,0)&amp;"")</f>
        <v>Freeport-McMoRan Inc. (Morenci)</v>
      </c>
      <c r="S327" s="154" t="str">
        <f t="shared" ca="1" si="29"/>
        <v>US</v>
      </c>
      <c r="T327" s="154" t="str">
        <f ca="1">IF(B327="","",IF(ISERROR(MATCH($J327,SorP!$B$1:$B$6261,0)),"",INDIRECT("'SorP'!$A$"&amp;MATCH($S327&amp;$J327,SorP!C:C,0))))</f>
        <v>US-AZ</v>
      </c>
      <c r="U327" s="167"/>
      <c r="V327" s="168">
        <f>IF(C327="",NA(),MATCH($B327&amp;$C327,'Smelter Look-up'!$J:$J,0))</f>
        <v>248</v>
      </c>
      <c r="X327" s="169">
        <f t="shared" ca="1" si="28"/>
        <v>0</v>
      </c>
      <c r="AB327" s="312" t="str">
        <f t="shared" si="30"/>
        <v>Copper</v>
      </c>
      <c r="AC327" s="169" t="str">
        <f t="shared" si="31"/>
        <v>Copper</v>
      </c>
      <c r="AD327" s="169" t="str">
        <f t="shared" si="32"/>
        <v>Freeport-McMoRan Inc. (Morenci)</v>
      </c>
    </row>
    <row r="328" spans="1:30" s="169" customFormat="1" ht="114.75">
      <c r="A328" s="154" t="s">
        <v>18208</v>
      </c>
      <c r="B328" s="302" t="s">
        <v>18108</v>
      </c>
      <c r="C328" s="151" t="s">
        <v>19456</v>
      </c>
      <c r="D328" s="148" t="s">
        <v>19456</v>
      </c>
      <c r="E328" s="148" t="str">
        <f ca="1">IF(ISERROR($V328),"",OFFSET('Smelter Look-up'!$D$4,$V328-4,0)&amp;"")</f>
        <v>AUSTRALIA</v>
      </c>
      <c r="F328" s="148" t="str">
        <f ca="1">IF(ISERROR($V328),"",OFFSET('Smelter Look-up'!$E$4,$V328-4,0))</f>
        <v>CID004429</v>
      </c>
      <c r="G328" s="148" t="str">
        <f ca="1">IF(C328=$X$4,"Enter smelter details",IF(ISERROR($V328),"",OFFSET('Smelter Look-up'!$F$4,$V328-4,0)))</f>
        <v>RMI</v>
      </c>
      <c r="H328" s="204">
        <f ca="1">IF(ISERROR($V328),"",OFFSET('Smelter Look-up'!$G$4,$V328-4,0))</f>
        <v>0</v>
      </c>
      <c r="I328" s="205" t="str">
        <f ca="1">IF(ISERROR($V328),"",OFFSET('Smelter Look-up'!$H$4,$V328-4,0))</f>
        <v>Stuart</v>
      </c>
      <c r="J328" s="205" t="str">
        <f ca="1">IF(ISERROR($V328),"",OFFSET('Smelter Look-up'!$I$4,$V328-4,0))</f>
        <v>Queensland</v>
      </c>
      <c r="K328" s="149"/>
      <c r="L328" s="149"/>
      <c r="M328" s="149"/>
      <c r="N328" s="149"/>
      <c r="O328" s="149"/>
      <c r="P328" s="207"/>
      <c r="Q328" s="150"/>
      <c r="R328" s="148" t="str">
        <f ca="1">IF(ISERROR($V328),"",OFFSET('Smelter Look-up'!$C$4,$V328-4,0)&amp;"")</f>
        <v>Mount Isa Mines Limited - Copper Refineries Pty Ltd (CRL)</v>
      </c>
      <c r="S328" s="154" t="str">
        <f t="shared" ca="1" si="29"/>
        <v>AU</v>
      </c>
      <c r="T328" s="154" t="str">
        <f ca="1">IF(B328="","",IF(ISERROR(MATCH($J328,SorP!$B$1:$B$6261,0)),"",INDIRECT("'SorP'!$A$"&amp;MATCH($S328&amp;$J328,SorP!C:C,0))))</f>
        <v>AU-QLD</v>
      </c>
      <c r="U328" s="167"/>
      <c r="V328" s="168">
        <f>IF(C328="",NA(),MATCH($B328&amp;$C328,'Smelter Look-up'!$J:$J,0))</f>
        <v>313</v>
      </c>
      <c r="X328" s="169">
        <f t="shared" ca="1" si="28"/>
        <v>0</v>
      </c>
      <c r="AB328" s="312" t="str">
        <f t="shared" si="30"/>
        <v>Copper</v>
      </c>
      <c r="AC328" s="169" t="str">
        <f t="shared" si="31"/>
        <v>Copper</v>
      </c>
      <c r="AD328" s="169" t="str">
        <f t="shared" si="32"/>
        <v>Mount Isa Mines Limited - Copper Refineries Pty Ltd (CRL)</v>
      </c>
    </row>
    <row r="329" spans="1:30" s="169" customFormat="1" ht="114.75">
      <c r="A329" s="154" t="s">
        <v>18208</v>
      </c>
      <c r="B329" s="302" t="s">
        <v>18108</v>
      </c>
      <c r="C329" s="151" t="s">
        <v>19456</v>
      </c>
      <c r="D329" s="148" t="s">
        <v>19456</v>
      </c>
      <c r="E329" s="148" t="str">
        <f ca="1">IF(ISERROR($V329),"",OFFSET('Smelter Look-up'!$D$4,$V329-4,0)&amp;"")</f>
        <v>AUSTRALIA</v>
      </c>
      <c r="F329" s="148" t="str">
        <f ca="1">IF(ISERROR($V329),"",OFFSET('Smelter Look-up'!$E$4,$V329-4,0))</f>
        <v>CID004429</v>
      </c>
      <c r="G329" s="148" t="str">
        <f ca="1">IF(C329=$X$4,"Enter smelter details",IF(ISERROR($V329),"",OFFSET('Smelter Look-up'!$F$4,$V329-4,0)))</f>
        <v>RMI</v>
      </c>
      <c r="H329" s="204">
        <f ca="1">IF(ISERROR($V329),"",OFFSET('Smelter Look-up'!$G$4,$V329-4,0))</f>
        <v>0</v>
      </c>
      <c r="I329" s="205" t="str">
        <f ca="1">IF(ISERROR($V329),"",OFFSET('Smelter Look-up'!$H$4,$V329-4,0))</f>
        <v>Stuart</v>
      </c>
      <c r="J329" s="205" t="str">
        <f ca="1">IF(ISERROR($V329),"",OFFSET('Smelter Look-up'!$I$4,$V329-4,0))</f>
        <v>Queensland</v>
      </c>
      <c r="K329" s="149"/>
      <c r="L329" s="149"/>
      <c r="M329" s="149"/>
      <c r="N329" s="149"/>
      <c r="O329" s="149"/>
      <c r="P329" s="207"/>
      <c r="Q329" s="150"/>
      <c r="R329" s="148" t="str">
        <f ca="1">IF(ISERROR($V329),"",OFFSET('Smelter Look-up'!$C$4,$V329-4,0)&amp;"")</f>
        <v>Mount Isa Mines Limited - Copper Refineries Pty Ltd (CRL)</v>
      </c>
      <c r="S329" s="154" t="str">
        <f t="shared" ca="1" si="29"/>
        <v>AU</v>
      </c>
      <c r="T329" s="154" t="str">
        <f ca="1">IF(B329="","",IF(ISERROR(MATCH($J329,SorP!$B$1:$B$6261,0)),"",INDIRECT("'SorP'!$A$"&amp;MATCH($S329&amp;$J329,SorP!C:C,0))))</f>
        <v>AU-QLD</v>
      </c>
      <c r="U329" s="167"/>
      <c r="V329" s="168">
        <f>IF(C329="",NA(),MATCH($B329&amp;$C329,'Smelter Look-up'!$J:$J,0))</f>
        <v>313</v>
      </c>
      <c r="X329" s="169">
        <f t="shared" ca="1" si="28"/>
        <v>0</v>
      </c>
      <c r="AB329" s="312" t="str">
        <f t="shared" si="30"/>
        <v>Copper</v>
      </c>
      <c r="AC329" s="169" t="str">
        <f t="shared" si="31"/>
        <v>Copper</v>
      </c>
      <c r="AD329" s="169" t="str">
        <f t="shared" si="32"/>
        <v>Mount Isa Mines Limited - Copper Refineries Pty Ltd (CRL)</v>
      </c>
    </row>
    <row r="330" spans="1:30" s="169" customFormat="1" ht="51">
      <c r="A330" s="154" t="s">
        <v>18209</v>
      </c>
      <c r="B330" s="302" t="s">
        <v>18108</v>
      </c>
      <c r="C330" s="151" t="s">
        <v>11869</v>
      </c>
      <c r="D330" s="148" t="s">
        <v>11869</v>
      </c>
      <c r="E330" s="148" t="str">
        <f ca="1">IF(ISERROR($V330),"",OFFSET('Smelter Look-up'!$D$4,$V330-4,0)&amp;"")</f>
        <v>CONGO, DEMOCRATIC REPUBLIC OF THE</v>
      </c>
      <c r="F330" s="148" t="str">
        <f ca="1">IF(ISERROR($V330),"",OFFSET('Smelter Look-up'!$E$4,$V330-4,0))</f>
        <v>CID004074</v>
      </c>
      <c r="G330" s="148" t="str">
        <f ca="1">IF(C330=$X$4,"Enter smelter details",IF(ISERROR($V330),"",OFFSET('Smelter Look-up'!$F$4,$V330-4,0)))</f>
        <v>RMI</v>
      </c>
      <c r="H330" s="204">
        <f ca="1">IF(ISERROR($V330),"",OFFSET('Smelter Look-up'!$G$4,$V330-4,0))</f>
        <v>0</v>
      </c>
      <c r="I330" s="205" t="str">
        <f ca="1">IF(ISERROR($V330),"",OFFSET('Smelter Look-up'!$H$4,$V330-4,0))</f>
        <v>Kolwezi</v>
      </c>
      <c r="J330" s="205" t="str">
        <f ca="1">IF(ISERROR($V330),"",OFFSET('Smelter Look-up'!$I$4,$V330-4,0))</f>
        <v>Lualaba</v>
      </c>
      <c r="K330" s="149"/>
      <c r="L330" s="149"/>
      <c r="M330" s="149"/>
      <c r="N330" s="149"/>
      <c r="O330" s="149"/>
      <c r="P330" s="207"/>
      <c r="Q330" s="150"/>
      <c r="R330" s="148" t="str">
        <f ca="1">IF(ISERROR($V330),"",OFFSET('Smelter Look-up'!$C$4,$V330-4,0)&amp;"")</f>
        <v>Mutanda Mining SPRL</v>
      </c>
      <c r="S330" s="154" t="str">
        <f t="shared" ca="1" si="29"/>
        <v>CD</v>
      </c>
      <c r="T330" s="154" t="str">
        <f ca="1">IF(B330="","",IF(ISERROR(MATCH($J330,SorP!$B$1:$B$6261,0)),"",INDIRECT("'SorP'!$A$"&amp;MATCH($S330&amp;$J330,SorP!C:C,0))))</f>
        <v>CD-LU</v>
      </c>
      <c r="U330" s="167"/>
      <c r="V330" s="168">
        <f>IF(C330="",NA(),MATCH($B330&amp;$C330,'Smelter Look-up'!$J:$J,0))</f>
        <v>316</v>
      </c>
      <c r="X330" s="169">
        <f t="shared" ca="1" si="28"/>
        <v>0</v>
      </c>
      <c r="AB330" s="312" t="str">
        <f t="shared" si="30"/>
        <v>Copper</v>
      </c>
      <c r="AC330" s="169" t="str">
        <f t="shared" si="31"/>
        <v>Copper</v>
      </c>
      <c r="AD330" s="169" t="str">
        <f t="shared" si="32"/>
        <v>Mutanda Mining SPRL</v>
      </c>
    </row>
    <row r="331" spans="1:30" s="169" customFormat="1" ht="51">
      <c r="A331" s="154" t="s">
        <v>18209</v>
      </c>
      <c r="B331" s="302" t="s">
        <v>18108</v>
      </c>
      <c r="C331" s="151" t="s">
        <v>11869</v>
      </c>
      <c r="D331" s="148" t="s">
        <v>11869</v>
      </c>
      <c r="E331" s="148" t="str">
        <f ca="1">IF(ISERROR($V331),"",OFFSET('Smelter Look-up'!$D$4,$V331-4,0)&amp;"")</f>
        <v>CONGO, DEMOCRATIC REPUBLIC OF THE</v>
      </c>
      <c r="F331" s="148" t="str">
        <f ca="1">IF(ISERROR($V331),"",OFFSET('Smelter Look-up'!$E$4,$V331-4,0))</f>
        <v>CID004074</v>
      </c>
      <c r="G331" s="148" t="str">
        <f ca="1">IF(C331=$X$4,"Enter smelter details",IF(ISERROR($V331),"",OFFSET('Smelter Look-up'!$F$4,$V331-4,0)))</f>
        <v>RMI</v>
      </c>
      <c r="H331" s="204">
        <f ca="1">IF(ISERROR($V331),"",OFFSET('Smelter Look-up'!$G$4,$V331-4,0))</f>
        <v>0</v>
      </c>
      <c r="I331" s="205" t="str">
        <f ca="1">IF(ISERROR($V331),"",OFFSET('Smelter Look-up'!$H$4,$V331-4,0))</f>
        <v>Kolwezi</v>
      </c>
      <c r="J331" s="205" t="str">
        <f ca="1">IF(ISERROR($V331),"",OFFSET('Smelter Look-up'!$I$4,$V331-4,0))</f>
        <v>Lualaba</v>
      </c>
      <c r="K331" s="149"/>
      <c r="L331" s="149"/>
      <c r="M331" s="149"/>
      <c r="N331" s="149"/>
      <c r="O331" s="149"/>
      <c r="P331" s="207"/>
      <c r="Q331" s="150"/>
      <c r="R331" s="148" t="str">
        <f ca="1">IF(ISERROR($V331),"",OFFSET('Smelter Look-up'!$C$4,$V331-4,0)&amp;"")</f>
        <v>Mutanda Mining SPRL</v>
      </c>
      <c r="S331" s="154" t="str">
        <f t="shared" ca="1" si="29"/>
        <v>CD</v>
      </c>
      <c r="T331" s="154" t="str">
        <f ca="1">IF(B331="","",IF(ISERROR(MATCH($J331,SorP!$B$1:$B$6261,0)),"",INDIRECT("'SorP'!$A$"&amp;MATCH($S331&amp;$J331,SorP!C:C,0))))</f>
        <v>CD-LU</v>
      </c>
      <c r="U331" s="167"/>
      <c r="V331" s="168">
        <f>IF(C331="",NA(),MATCH($B331&amp;$C331,'Smelter Look-up'!$J:$J,0))</f>
        <v>316</v>
      </c>
      <c r="X331" s="169">
        <f t="shared" ca="1" si="28"/>
        <v>0</v>
      </c>
      <c r="AB331" s="312" t="str">
        <f t="shared" si="30"/>
        <v>Copper</v>
      </c>
      <c r="AC331" s="169" t="str">
        <f t="shared" si="31"/>
        <v>Copper</v>
      </c>
      <c r="AD331" s="169" t="str">
        <f t="shared" si="32"/>
        <v>Mutanda Mining SPRL</v>
      </c>
    </row>
    <row r="332" spans="1:30" s="169" customFormat="1" ht="127.5">
      <c r="A332" s="154" t="s">
        <v>18210</v>
      </c>
      <c r="B332" s="302" t="s">
        <v>18108</v>
      </c>
      <c r="C332" s="151" t="s">
        <v>11805</v>
      </c>
      <c r="D332" s="148" t="s">
        <v>11805</v>
      </c>
      <c r="E332" s="148" t="str">
        <f ca="1">IF(ISERROR($V332),"",OFFSET('Smelter Look-up'!$D$4,$V332-4,0)&amp;"")</f>
        <v>RUSSIAN FEDERATION</v>
      </c>
      <c r="F332" s="148" t="str">
        <f ca="1">IF(ISERROR($V332),"",OFFSET('Smelter Look-up'!$E$4,$V332-4,0))</f>
        <v>CID004019</v>
      </c>
      <c r="G332" s="148" t="str">
        <f ca="1">IF(C332=$X$4,"Enter smelter details",IF(ISERROR($V332),"",OFFSET('Smelter Look-up'!$F$4,$V332-4,0)))</f>
        <v>RMI</v>
      </c>
      <c r="H332" s="204">
        <f ca="1">IF(ISERROR($V332),"",OFFSET('Smelter Look-up'!$G$4,$V332-4,0))</f>
        <v>0</v>
      </c>
      <c r="I332" s="205" t="str">
        <f ca="1">IF(ISERROR($V332),"",OFFSET('Smelter Look-up'!$H$4,$V332-4,0))</f>
        <v>Norilsk</v>
      </c>
      <c r="J332" s="205" t="str">
        <f ca="1">IF(ISERROR($V332),"",OFFSET('Smelter Look-up'!$I$4,$V332-4,0))</f>
        <v>Krasnoyarskiy kray</v>
      </c>
      <c r="K332" s="149"/>
      <c r="L332" s="149"/>
      <c r="M332" s="149"/>
      <c r="N332" s="149"/>
      <c r="O332" s="149"/>
      <c r="P332" s="207"/>
      <c r="Q332" s="150"/>
      <c r="R332" s="148" t="str">
        <f ca="1">IF(ISERROR($V332),"",OFFSET('Smelter Look-up'!$C$4,$V332-4,0)&amp;"")</f>
        <v>Nadezhda Metallurgical Plant of MMC Norilsk Nickel's Polar Division</v>
      </c>
      <c r="S332" s="154" t="str">
        <f t="shared" ca="1" si="29"/>
        <v>RU</v>
      </c>
      <c r="T332" s="154" t="str">
        <f ca="1">IF(B332="","",IF(ISERROR(MATCH($J332,SorP!$B$1:$B$6261,0)),"",INDIRECT("'SorP'!$A$"&amp;MATCH($S332&amp;$J332,SorP!C:C,0))))</f>
        <v>RU-KYA</v>
      </c>
      <c r="U332" s="167"/>
      <c r="V332" s="168">
        <f>IF(C332="",NA(),MATCH($B332&amp;$C332,'Smelter Look-up'!$J:$J,0))</f>
        <v>318</v>
      </c>
      <c r="X332" s="169">
        <f t="shared" ca="1" si="28"/>
        <v>0</v>
      </c>
      <c r="AB332" s="312" t="str">
        <f t="shared" si="30"/>
        <v>Copper</v>
      </c>
      <c r="AC332" s="169" t="str">
        <f t="shared" si="31"/>
        <v>Copper</v>
      </c>
      <c r="AD332" s="169" t="str">
        <f t="shared" si="32"/>
        <v>Nadezhda Metallurgical Plant of MMC Norilsk Nickel's Polar Division</v>
      </c>
    </row>
    <row r="333" spans="1:30" s="169" customFormat="1" ht="127.5">
      <c r="A333" s="154" t="s">
        <v>18210</v>
      </c>
      <c r="B333" s="302" t="s">
        <v>18108</v>
      </c>
      <c r="C333" s="151" t="s">
        <v>11805</v>
      </c>
      <c r="D333" s="148" t="s">
        <v>11805</v>
      </c>
      <c r="E333" s="148" t="str">
        <f ca="1">IF(ISERROR($V333),"",OFFSET('Smelter Look-up'!$D$4,$V333-4,0)&amp;"")</f>
        <v>RUSSIAN FEDERATION</v>
      </c>
      <c r="F333" s="148" t="str">
        <f ca="1">IF(ISERROR($V333),"",OFFSET('Smelter Look-up'!$E$4,$V333-4,0))</f>
        <v>CID004019</v>
      </c>
      <c r="G333" s="148" t="str">
        <f ca="1">IF(C333=$X$4,"Enter smelter details",IF(ISERROR($V333),"",OFFSET('Smelter Look-up'!$F$4,$V333-4,0)))</f>
        <v>RMI</v>
      </c>
      <c r="H333" s="204">
        <f ca="1">IF(ISERROR($V333),"",OFFSET('Smelter Look-up'!$G$4,$V333-4,0))</f>
        <v>0</v>
      </c>
      <c r="I333" s="205" t="str">
        <f ca="1">IF(ISERROR($V333),"",OFFSET('Smelter Look-up'!$H$4,$V333-4,0))</f>
        <v>Norilsk</v>
      </c>
      <c r="J333" s="205" t="str">
        <f ca="1">IF(ISERROR($V333),"",OFFSET('Smelter Look-up'!$I$4,$V333-4,0))</f>
        <v>Krasnoyarskiy kray</v>
      </c>
      <c r="K333" s="149"/>
      <c r="L333" s="149"/>
      <c r="M333" s="149"/>
      <c r="N333" s="149"/>
      <c r="O333" s="149"/>
      <c r="P333" s="207"/>
      <c r="Q333" s="150"/>
      <c r="R333" s="148" t="str">
        <f ca="1">IF(ISERROR($V333),"",OFFSET('Smelter Look-up'!$C$4,$V333-4,0)&amp;"")</f>
        <v>Nadezhda Metallurgical Plant of MMC Norilsk Nickel's Polar Division</v>
      </c>
      <c r="S333" s="154" t="str">
        <f t="shared" ca="1" si="29"/>
        <v>RU</v>
      </c>
      <c r="T333" s="154" t="str">
        <f ca="1">IF(B333="","",IF(ISERROR(MATCH($J333,SorP!$B$1:$B$6261,0)),"",INDIRECT("'SorP'!$A$"&amp;MATCH($S333&amp;$J333,SorP!C:C,0))))</f>
        <v>RU-KYA</v>
      </c>
      <c r="U333" s="167"/>
      <c r="V333" s="168">
        <f>IF(C333="",NA(),MATCH($B333&amp;$C333,'Smelter Look-up'!$J:$J,0))</f>
        <v>318</v>
      </c>
      <c r="X333" s="169">
        <f t="shared" ca="1" si="28"/>
        <v>0</v>
      </c>
      <c r="AB333" s="312" t="str">
        <f t="shared" si="30"/>
        <v>Copper</v>
      </c>
      <c r="AC333" s="169" t="str">
        <f t="shared" si="31"/>
        <v>Copper</v>
      </c>
      <c r="AD333" s="169" t="str">
        <f t="shared" si="32"/>
        <v>Nadezhda Metallurgical Plant of MMC Norilsk Nickel's Polar Division</v>
      </c>
    </row>
    <row r="334" spans="1:30" s="169" customFormat="1" ht="76.5">
      <c r="A334" s="154" t="s">
        <v>19643</v>
      </c>
      <c r="B334" s="302" t="s">
        <v>18108</v>
      </c>
      <c r="C334" s="151" t="s">
        <v>19642</v>
      </c>
      <c r="D334" s="148" t="s">
        <v>19642</v>
      </c>
      <c r="E334" s="148" t="str">
        <f ca="1">IF(ISERROR($V334),"",OFFSET('Smelter Look-up'!$D$4,$V334-4,0)&amp;"")</f>
        <v>JAPAN</v>
      </c>
      <c r="F334" s="148" t="str">
        <f ca="1">IF(ISERROR($V334),"",OFFSET('Smelter Look-up'!$E$4,$V334-4,0))</f>
        <v>CID005387</v>
      </c>
      <c r="G334" s="148" t="str">
        <f ca="1">IF(C334=$X$4,"Enter smelter details",IF(ISERROR($V334),"",OFFSET('Smelter Look-up'!$F$4,$V334-4,0)))</f>
        <v>RMI</v>
      </c>
      <c r="H334" s="204">
        <f ca="1">IF(ISERROR($V334),"",OFFSET('Smelter Look-up'!$G$4,$V334-4,0))</f>
        <v>0</v>
      </c>
      <c r="I334" s="205" t="str">
        <f ca="1">IF(ISERROR($V334),"",OFFSET('Smelter Look-up'!$H$4,$V334-4,0))</f>
        <v>Naoshima-cho</v>
      </c>
      <c r="J334" s="205" t="str">
        <f ca="1">IF(ISERROR($V334),"",OFFSET('Smelter Look-up'!$I$4,$V334-4,0))</f>
        <v>Kagawa</v>
      </c>
      <c r="K334" s="149"/>
      <c r="L334" s="149"/>
      <c r="M334" s="149"/>
      <c r="N334" s="149"/>
      <c r="O334" s="149"/>
      <c r="P334" s="207"/>
      <c r="Q334" s="150"/>
      <c r="R334" s="148" t="str">
        <f ca="1">IF(ISERROR($V334),"",OFFSET('Smelter Look-up'!$C$4,$V334-4,0)&amp;"")</f>
        <v>Naoshima Smelter &amp; Refinery</v>
      </c>
      <c r="S334" s="154" t="str">
        <f t="shared" ca="1" si="29"/>
        <v>JP</v>
      </c>
      <c r="T334" s="154" t="str">
        <f ca="1">IF(B334="","",IF(ISERROR(MATCH($J334,SorP!$B$1:$B$6261,0)),"",INDIRECT("'SorP'!$A$"&amp;MATCH($S334&amp;$J334,SorP!C:C,0))))</f>
        <v>JP-37</v>
      </c>
      <c r="U334" s="167"/>
      <c r="V334" s="168">
        <f>IF(C334="",NA(),MATCH($B334&amp;$C334,'Smelter Look-up'!$J:$J,0))</f>
        <v>320</v>
      </c>
      <c r="X334" s="169">
        <f t="shared" ca="1" si="28"/>
        <v>0</v>
      </c>
      <c r="AB334" s="312" t="str">
        <f t="shared" si="30"/>
        <v>Copper</v>
      </c>
      <c r="AC334" s="169" t="str">
        <f t="shared" si="31"/>
        <v>Copper</v>
      </c>
      <c r="AD334" s="169" t="str">
        <f t="shared" si="32"/>
        <v>Naoshima Smelter &amp; Refinery</v>
      </c>
    </row>
    <row r="335" spans="1:30" s="169" customFormat="1" ht="76.5">
      <c r="A335" s="154" t="s">
        <v>19643</v>
      </c>
      <c r="B335" s="302" t="s">
        <v>18108</v>
      </c>
      <c r="C335" s="151" t="s">
        <v>19642</v>
      </c>
      <c r="D335" s="148" t="s">
        <v>19642</v>
      </c>
      <c r="E335" s="148" t="str">
        <f ca="1">IF(ISERROR($V335),"",OFFSET('Smelter Look-up'!$D$4,$V335-4,0)&amp;"")</f>
        <v>JAPAN</v>
      </c>
      <c r="F335" s="148" t="str">
        <f ca="1">IF(ISERROR($V335),"",OFFSET('Smelter Look-up'!$E$4,$V335-4,0))</f>
        <v>CID005387</v>
      </c>
      <c r="G335" s="148" t="str">
        <f ca="1">IF(C335=$X$4,"Enter smelter details",IF(ISERROR($V335),"",OFFSET('Smelter Look-up'!$F$4,$V335-4,0)))</f>
        <v>RMI</v>
      </c>
      <c r="H335" s="204">
        <f ca="1">IF(ISERROR($V335),"",OFFSET('Smelter Look-up'!$G$4,$V335-4,0))</f>
        <v>0</v>
      </c>
      <c r="I335" s="205" t="str">
        <f ca="1">IF(ISERROR($V335),"",OFFSET('Smelter Look-up'!$H$4,$V335-4,0))</f>
        <v>Naoshima-cho</v>
      </c>
      <c r="J335" s="205" t="str">
        <f ca="1">IF(ISERROR($V335),"",OFFSET('Smelter Look-up'!$I$4,$V335-4,0))</f>
        <v>Kagawa</v>
      </c>
      <c r="K335" s="149"/>
      <c r="L335" s="149"/>
      <c r="M335" s="149"/>
      <c r="N335" s="149"/>
      <c r="O335" s="149"/>
      <c r="P335" s="207"/>
      <c r="Q335" s="150"/>
      <c r="R335" s="148" t="str">
        <f ca="1">IF(ISERROR($V335),"",OFFSET('Smelter Look-up'!$C$4,$V335-4,0)&amp;"")</f>
        <v>Naoshima Smelter &amp; Refinery</v>
      </c>
      <c r="S335" s="154" t="str">
        <f t="shared" ca="1" si="29"/>
        <v>JP</v>
      </c>
      <c r="T335" s="154" t="str">
        <f ca="1">IF(B335="","",IF(ISERROR(MATCH($J335,SorP!$B$1:$B$6261,0)),"",INDIRECT("'SorP'!$A$"&amp;MATCH($S335&amp;$J335,SorP!C:C,0))))</f>
        <v>JP-37</v>
      </c>
      <c r="U335" s="167"/>
      <c r="V335" s="168">
        <f>IF(C335="",NA(),MATCH($B335&amp;$C335,'Smelter Look-up'!$J:$J,0))</f>
        <v>320</v>
      </c>
      <c r="X335" s="169">
        <f t="shared" ca="1" si="28"/>
        <v>0</v>
      </c>
      <c r="AB335" s="312" t="str">
        <f t="shared" si="30"/>
        <v>Copper</v>
      </c>
      <c r="AC335" s="169" t="str">
        <f t="shared" si="31"/>
        <v>Copper</v>
      </c>
      <c r="AD335" s="169" t="str">
        <f t="shared" si="32"/>
        <v>Naoshima Smelter &amp; Refinery</v>
      </c>
    </row>
    <row r="336" spans="1:30" s="169" customFormat="1" ht="89.25">
      <c r="A336" s="154" t="s">
        <v>19646</v>
      </c>
      <c r="B336" s="302" t="s">
        <v>18108</v>
      </c>
      <c r="C336" s="151" t="s">
        <v>19645</v>
      </c>
      <c r="D336" s="148" t="s">
        <v>19645</v>
      </c>
      <c r="E336" s="148" t="str">
        <f ca="1">IF(ISERROR($V336),"",OFFSET('Smelter Look-up'!$D$4,$V336-4,0)&amp;"")</f>
        <v>BRAZIL</v>
      </c>
      <c r="F336" s="148" t="str">
        <f ca="1">IF(ISERROR($V336),"",OFFSET('Smelter Look-up'!$E$4,$V336-4,0))</f>
        <v>CID005645</v>
      </c>
      <c r="G336" s="148" t="str">
        <f ca="1">IF(C336=$X$4,"Enter smelter details",IF(ISERROR($V336),"",OFFSET('Smelter Look-up'!$F$4,$V336-4,0)))</f>
        <v>RMI</v>
      </c>
      <c r="H336" s="204">
        <f ca="1">IF(ISERROR($V336),"",OFFSET('Smelter Look-up'!$G$4,$V336-4,0))</f>
        <v>0</v>
      </c>
      <c r="I336" s="205" t="str">
        <f ca="1">IF(ISERROR($V336),"",OFFSET('Smelter Look-up'!$H$4,$V336-4,0))</f>
        <v>Juiz de Fora</v>
      </c>
      <c r="J336" s="205" t="str">
        <f ca="1">IF(ISERROR($V336),"",OFFSET('Smelter Look-up'!$I$4,$V336-4,0))</f>
        <v>Minas Gerais</v>
      </c>
      <c r="K336" s="149"/>
      <c r="L336" s="149"/>
      <c r="M336" s="149"/>
      <c r="N336" s="149"/>
      <c r="O336" s="149"/>
      <c r="P336" s="207"/>
      <c r="Q336" s="150"/>
      <c r="R336" s="148" t="str">
        <f ca="1">IF(ISERROR($V336),"",OFFSET('Smelter Look-up'!$C$4,$V336-4,0)&amp;"")</f>
        <v>Nexa Recursos Minerais S.A. (Juiz de Fora)</v>
      </c>
      <c r="S336" s="154" t="str">
        <f t="shared" ca="1" si="29"/>
        <v>BR</v>
      </c>
      <c r="T336" s="154" t="str">
        <f ca="1">IF(B336="","",IF(ISERROR(MATCH($J336,SorP!$B$1:$B$6261,0)),"",INDIRECT("'SorP'!$A$"&amp;MATCH($S336&amp;$J336,SorP!C:C,0))))</f>
        <v>BR-MG</v>
      </c>
      <c r="U336" s="167"/>
      <c r="V336" s="168">
        <f>IF(C336="",NA(),MATCH($B336&amp;$C336,'Smelter Look-up'!$J:$J,0))</f>
        <v>321</v>
      </c>
      <c r="X336" s="169">
        <f t="shared" ca="1" si="28"/>
        <v>0</v>
      </c>
      <c r="AB336" s="312" t="str">
        <f t="shared" si="30"/>
        <v>Copper</v>
      </c>
      <c r="AC336" s="169" t="str">
        <f t="shared" si="31"/>
        <v>Copper</v>
      </c>
      <c r="AD336" s="169" t="str">
        <f t="shared" si="32"/>
        <v>Nexa Recursos Minerais S.A. (Juiz de Fora)</v>
      </c>
    </row>
    <row r="337" spans="1:30" s="169" customFormat="1" ht="89.25">
      <c r="A337" s="154" t="s">
        <v>19649</v>
      </c>
      <c r="B337" s="302" t="s">
        <v>18108</v>
      </c>
      <c r="C337" s="151" t="s">
        <v>19648</v>
      </c>
      <c r="D337" s="148" t="s">
        <v>19648</v>
      </c>
      <c r="E337" s="148" t="str">
        <f ca="1">IF(ISERROR($V337),"",OFFSET('Smelter Look-up'!$D$4,$V337-4,0)&amp;"")</f>
        <v>BRAZIL</v>
      </c>
      <c r="F337" s="148" t="str">
        <f ca="1">IF(ISERROR($V337),"",OFFSET('Smelter Look-up'!$E$4,$V337-4,0))</f>
        <v>CID005643</v>
      </c>
      <c r="G337" s="148" t="str">
        <f ca="1">IF(C337=$X$4,"Enter smelter details",IF(ISERROR($V337),"",OFFSET('Smelter Look-up'!$F$4,$V337-4,0)))</f>
        <v>RMI</v>
      </c>
      <c r="H337" s="204">
        <f ca="1">IF(ISERROR($V337),"",OFFSET('Smelter Look-up'!$G$4,$V337-4,0))</f>
        <v>0</v>
      </c>
      <c r="I337" s="205" t="str">
        <f ca="1">IF(ISERROR($V337),"",OFFSET('Smelter Look-up'!$H$4,$V337-4,0))</f>
        <v>Três Marias</v>
      </c>
      <c r="J337" s="205" t="str">
        <f ca="1">IF(ISERROR($V337),"",OFFSET('Smelter Look-up'!$I$4,$V337-4,0))</f>
        <v>Minas Gerais</v>
      </c>
      <c r="K337" s="149"/>
      <c r="L337" s="149"/>
      <c r="M337" s="149"/>
      <c r="N337" s="149"/>
      <c r="O337" s="149"/>
      <c r="P337" s="207"/>
      <c r="Q337" s="150"/>
      <c r="R337" s="148" t="str">
        <f ca="1">IF(ISERROR($V337),"",OFFSET('Smelter Look-up'!$C$4,$V337-4,0)&amp;"")</f>
        <v>Nexa Recursos Minerais S.A. (Três Marias)</v>
      </c>
      <c r="S337" s="154" t="str">
        <f t="shared" ca="1" si="29"/>
        <v>BR</v>
      </c>
      <c r="T337" s="154" t="str">
        <f ca="1">IF(B337="","",IF(ISERROR(MATCH($J337,SorP!$B$1:$B$6261,0)),"",INDIRECT("'SorP'!$A$"&amp;MATCH($S337&amp;$J337,SorP!C:C,0))))</f>
        <v>BR-MG</v>
      </c>
      <c r="U337" s="167"/>
      <c r="V337" s="168">
        <f>IF(C337="",NA(),MATCH($B337&amp;$C337,'Smelter Look-up'!$J:$J,0))</f>
        <v>322</v>
      </c>
      <c r="X337" s="169">
        <f t="shared" ca="1" si="28"/>
        <v>0</v>
      </c>
      <c r="AB337" s="312" t="str">
        <f t="shared" si="30"/>
        <v>Copper</v>
      </c>
      <c r="AC337" s="169" t="str">
        <f t="shared" si="31"/>
        <v>Copper</v>
      </c>
      <c r="AD337" s="169" t="str">
        <f t="shared" si="32"/>
        <v>Nexa Recursos Minerais S.A. (Três Marias)</v>
      </c>
    </row>
    <row r="338" spans="1:30" s="169" customFormat="1" ht="76.5">
      <c r="A338" s="154" t="s">
        <v>18212</v>
      </c>
      <c r="B338" s="302" t="s">
        <v>18108</v>
      </c>
      <c r="C338" s="151" t="s">
        <v>18211</v>
      </c>
      <c r="D338" s="148" t="s">
        <v>18211</v>
      </c>
      <c r="E338" s="148" t="str">
        <f ca="1">IF(ISERROR($V338),"",OFFSET('Smelter Look-up'!$D$4,$V338-4,0)&amp;"")</f>
        <v>ZAMBIA</v>
      </c>
      <c r="F338" s="148" t="str">
        <f ca="1">IF(ISERROR($V338),"",OFFSET('Smelter Look-up'!$E$4,$V338-4,0))</f>
        <v>CID004387</v>
      </c>
      <c r="G338" s="148" t="str">
        <f ca="1">IF(C338=$X$4,"Enter smelter details",IF(ISERROR($V338),"",OFFSET('Smelter Look-up'!$F$4,$V338-4,0)))</f>
        <v>RMI</v>
      </c>
      <c r="H338" s="204">
        <f ca="1">IF(ISERROR($V338),"",OFFSET('Smelter Look-up'!$G$4,$V338-4,0))</f>
        <v>0</v>
      </c>
      <c r="I338" s="205" t="str">
        <f ca="1">IF(ISERROR($V338),"",OFFSET('Smelter Look-up'!$H$4,$V338-4,0))</f>
        <v>Kitwe</v>
      </c>
      <c r="J338" s="205" t="str">
        <f ca="1">IF(ISERROR($V338),"",OFFSET('Smelter Look-up'!$I$4,$V338-4,0))</f>
        <v>Copperbelt</v>
      </c>
      <c r="K338" s="149"/>
      <c r="L338" s="149"/>
      <c r="M338" s="149"/>
      <c r="N338" s="149"/>
      <c r="O338" s="149"/>
      <c r="P338" s="207"/>
      <c r="Q338" s="150"/>
      <c r="R338" s="148" t="str">
        <f ca="1">IF(ISERROR($V338),"",OFFSET('Smelter Look-up'!$C$4,$V338-4,0)&amp;"")</f>
        <v>NKANA COPPER REFINERY - Nkana (Kitwe)</v>
      </c>
      <c r="S338" s="154" t="str">
        <f t="shared" ca="1" si="29"/>
        <v>ZM</v>
      </c>
      <c r="T338" s="154" t="str">
        <f ca="1">IF(B338="","",IF(ISERROR(MATCH($J338,SorP!$B$1:$B$6261,0)),"",INDIRECT("'SorP'!$A$"&amp;MATCH($S338&amp;$J338,SorP!C:C,0))))</f>
        <v>ZM-08</v>
      </c>
      <c r="U338" s="167"/>
      <c r="V338" s="168">
        <f>IF(C338="",NA(),MATCH($B338&amp;$C338,'Smelter Look-up'!$J:$J,0))</f>
        <v>323</v>
      </c>
      <c r="X338" s="169">
        <f t="shared" ca="1" si="28"/>
        <v>0</v>
      </c>
      <c r="AB338" s="312" t="str">
        <f t="shared" si="30"/>
        <v>Copper</v>
      </c>
      <c r="AC338" s="169" t="str">
        <f t="shared" si="31"/>
        <v>Copper</v>
      </c>
      <c r="AD338" s="169" t="str">
        <f t="shared" si="32"/>
        <v>NKANA COPPER REFINERY - Nkana (Kitwe)</v>
      </c>
    </row>
    <row r="339" spans="1:30" s="169" customFormat="1" ht="51">
      <c r="A339" s="154" t="s">
        <v>19652</v>
      </c>
      <c r="B339" s="302" t="s">
        <v>18108</v>
      </c>
      <c r="C339" s="151" t="s">
        <v>19651</v>
      </c>
      <c r="D339" s="148" t="s">
        <v>19651</v>
      </c>
      <c r="E339" s="148" t="str">
        <f ca="1">IF(ISERROR($V339),"",OFFSET('Smelter Look-up'!$D$4,$V339-4,0)&amp;"")</f>
        <v>GERMANY</v>
      </c>
      <c r="F339" s="148" t="str">
        <f ca="1">IF(ISERROR($V339),"",OFFSET('Smelter Look-up'!$E$4,$V339-4,0))</f>
        <v>CID005642</v>
      </c>
      <c r="G339" s="148" t="str">
        <f ca="1">IF(C339=$X$4,"Enter smelter details",IF(ISERROR($V339),"",OFFSET('Smelter Look-up'!$F$4,$V339-4,0)))</f>
        <v>RMI</v>
      </c>
      <c r="H339" s="204">
        <f ca="1">IF(ISERROR($V339),"",OFFSET('Smelter Look-up'!$G$4,$V339-4,0))</f>
        <v>0</v>
      </c>
      <c r="I339" s="205" t="str">
        <f ca="1">IF(ISERROR($V339),"",OFFSET('Smelter Look-up'!$H$4,$V339-4,0))</f>
        <v>Nordenham</v>
      </c>
      <c r="J339" s="205" t="str">
        <f ca="1">IF(ISERROR($V339),"",OFFSET('Smelter Look-up'!$I$4,$V339-4,0))</f>
        <v>Niedersachsen</v>
      </c>
      <c r="K339" s="149"/>
      <c r="L339" s="149"/>
      <c r="M339" s="149"/>
      <c r="N339" s="149"/>
      <c r="O339" s="149"/>
      <c r="P339" s="207"/>
      <c r="Q339" s="150"/>
      <c r="R339" s="148" t="str">
        <f ca="1">IF(ISERROR($V339),"",OFFSET('Smelter Look-up'!$C$4,$V339-4,0)&amp;"")</f>
        <v>Nordenham Metall GmbH</v>
      </c>
      <c r="S339" s="154" t="str">
        <f t="shared" ca="1" si="29"/>
        <v>DE</v>
      </c>
      <c r="T339" s="154" t="str">
        <f ca="1">IF(B339="","",IF(ISERROR(MATCH($J339,SorP!$B$1:$B$6261,0)),"",INDIRECT("'SorP'!$A$"&amp;MATCH($S339&amp;$J339,SorP!C:C,0))))</f>
        <v>DE-NI</v>
      </c>
      <c r="U339" s="167"/>
      <c r="V339" s="168">
        <f>IF(C339="",NA(),MATCH($B339&amp;$C339,'Smelter Look-up'!$J:$J,0))</f>
        <v>324</v>
      </c>
      <c r="X339" s="169">
        <f t="shared" ca="1" si="28"/>
        <v>0</v>
      </c>
      <c r="AB339" s="312" t="str">
        <f t="shared" si="30"/>
        <v>Copper</v>
      </c>
      <c r="AC339" s="169" t="str">
        <f t="shared" si="31"/>
        <v>Copper</v>
      </c>
      <c r="AD339" s="169" t="str">
        <f t="shared" si="32"/>
        <v>Nordenham Metall GmbH</v>
      </c>
    </row>
    <row r="340" spans="1:30" s="169" customFormat="1" ht="38.25">
      <c r="A340" s="154" t="s">
        <v>19655</v>
      </c>
      <c r="B340" s="302" t="s">
        <v>18108</v>
      </c>
      <c r="C340" s="151" t="s">
        <v>19654</v>
      </c>
      <c r="D340" s="148" t="s">
        <v>19654</v>
      </c>
      <c r="E340" s="148" t="str">
        <f ca="1">IF(ISERROR($V340),"",OFFSET('Smelter Look-up'!$D$4,$V340-4,0)&amp;"")</f>
        <v>GERMANY</v>
      </c>
      <c r="F340" s="148" t="str">
        <f ca="1">IF(ISERROR($V340),"",OFFSET('Smelter Look-up'!$E$4,$V340-4,0))</f>
        <v>CID005631</v>
      </c>
      <c r="G340" s="148" t="str">
        <f ca="1">IF(C340=$X$4,"Enter smelter details",IF(ISERROR($V340),"",OFFSET('Smelter Look-up'!$F$4,$V340-4,0)))</f>
        <v>RMI</v>
      </c>
      <c r="H340" s="204">
        <f ca="1">IF(ISERROR($V340),"",OFFSET('Smelter Look-up'!$G$4,$V340-4,0))</f>
        <v>0</v>
      </c>
      <c r="I340" s="205" t="str">
        <f ca="1">IF(ISERROR($V340),"",OFFSET('Smelter Look-up'!$H$4,$V340-4,0))</f>
        <v>Stolberg</v>
      </c>
      <c r="J340" s="205" t="str">
        <f ca="1">IF(ISERROR($V340),"",OFFSET('Smelter Look-up'!$I$4,$V340-4,0))</f>
        <v>Nordrhein-Westfalen</v>
      </c>
      <c r="K340" s="149"/>
      <c r="L340" s="149"/>
      <c r="M340" s="149"/>
      <c r="N340" s="149"/>
      <c r="O340" s="149"/>
      <c r="P340" s="207"/>
      <c r="Q340" s="150"/>
      <c r="R340" s="148" t="str">
        <f ca="1">IF(ISERROR($V340),"",OFFSET('Smelter Look-up'!$C$4,$V340-4,0)&amp;"")</f>
        <v>Nyrstar Stolberg</v>
      </c>
      <c r="S340" s="154" t="str">
        <f t="shared" ca="1" si="29"/>
        <v>DE</v>
      </c>
      <c r="T340" s="154" t="str">
        <f ca="1">IF(B340="","",IF(ISERROR(MATCH($J340,SorP!$B$1:$B$6261,0)),"",INDIRECT("'SorP'!$A$"&amp;MATCH($S340&amp;$J340,SorP!C:C,0))))</f>
        <v>DE-NW</v>
      </c>
      <c r="U340" s="167"/>
      <c r="V340" s="168">
        <f>IF(C340="",NA(),MATCH($B340&amp;$C340,'Smelter Look-up'!$J:$J,0))</f>
        <v>325</v>
      </c>
      <c r="X340" s="169">
        <f t="shared" ca="1" si="28"/>
        <v>0</v>
      </c>
      <c r="AB340" s="312" t="str">
        <f t="shared" si="30"/>
        <v>Copper</v>
      </c>
      <c r="AC340" s="169" t="str">
        <f t="shared" si="31"/>
        <v>Copper</v>
      </c>
      <c r="AD340" s="169" t="str">
        <f t="shared" si="32"/>
        <v>Nyrstar Stolberg</v>
      </c>
    </row>
    <row r="341" spans="1:30" s="169" customFormat="1" ht="25.5">
      <c r="A341" s="154" t="s">
        <v>18214</v>
      </c>
      <c r="B341" s="302" t="s">
        <v>18108</v>
      </c>
      <c r="C341" s="151" t="s">
        <v>18213</v>
      </c>
      <c r="D341" s="148" t="s">
        <v>18213</v>
      </c>
      <c r="E341" s="148" t="str">
        <f ca="1">IF(ISERROR($V341),"",OFFSET('Smelter Look-up'!$D$4,$V341-4,0)&amp;"")</f>
        <v>AUSTRALIA</v>
      </c>
      <c r="F341" s="148" t="str">
        <f ca="1">IF(ISERROR($V341),"",OFFSET('Smelter Look-up'!$E$4,$V341-4,0))</f>
        <v>CID004071</v>
      </c>
      <c r="G341" s="148" t="str">
        <f ca="1">IF(C341=$X$4,"Enter smelter details",IF(ISERROR($V341),"",OFFSET('Smelter Look-up'!$F$4,$V341-4,0)))</f>
        <v>RMI</v>
      </c>
      <c r="H341" s="204">
        <f ca="1">IF(ISERROR($V341),"",OFFSET('Smelter Look-up'!$G$4,$V341-4,0))</f>
        <v>0</v>
      </c>
      <c r="I341" s="205" t="str">
        <f ca="1">IF(ISERROR($V341),"",OFFSET('Smelter Look-up'!$H$4,$V341-4,0))</f>
        <v>Adelaide</v>
      </c>
      <c r="J341" s="205" t="str">
        <f ca="1">IF(ISERROR($V341),"",OFFSET('Smelter Look-up'!$I$4,$V341-4,0))</f>
        <v>South Australia</v>
      </c>
      <c r="K341" s="149"/>
      <c r="L341" s="149"/>
      <c r="M341" s="149"/>
      <c r="N341" s="149"/>
      <c r="O341" s="149"/>
      <c r="P341" s="207"/>
      <c r="Q341" s="150"/>
      <c r="R341" s="148" t="str">
        <f ca="1">IF(ISERROR($V341),"",OFFSET('Smelter Look-up'!$C$4,$V341-4,0)&amp;"")</f>
        <v>Olympic Dam</v>
      </c>
      <c r="S341" s="154" t="str">
        <f t="shared" ca="1" si="29"/>
        <v>AU</v>
      </c>
      <c r="T341" s="154" t="str">
        <f ca="1">IF(B341="","",IF(ISERROR(MATCH($J341,SorP!$B$1:$B$6261,0)),"",INDIRECT("'SorP'!$A$"&amp;MATCH($S341&amp;$J341,SorP!C:C,0))))</f>
        <v>AU-SA</v>
      </c>
      <c r="U341" s="167"/>
      <c r="V341" s="168">
        <f>IF(C341="",NA(),MATCH($B341&amp;$C341,'Smelter Look-up'!$J:$J,0))</f>
        <v>326</v>
      </c>
      <c r="X341" s="169">
        <f t="shared" ca="1" si="28"/>
        <v>0</v>
      </c>
      <c r="AB341" s="312" t="str">
        <f t="shared" si="30"/>
        <v>Copper</v>
      </c>
      <c r="AC341" s="169" t="str">
        <f t="shared" si="31"/>
        <v>Copper</v>
      </c>
      <c r="AD341" s="169" t="str">
        <f t="shared" si="32"/>
        <v>Olympic Dam</v>
      </c>
    </row>
    <row r="342" spans="1:30" s="169" customFormat="1" ht="76.5">
      <c r="A342" s="154" t="s">
        <v>19659</v>
      </c>
      <c r="B342" s="302" t="s">
        <v>18108</v>
      </c>
      <c r="C342" s="151" t="s">
        <v>19658</v>
      </c>
      <c r="D342" s="148" t="s">
        <v>19658</v>
      </c>
      <c r="E342" s="148" t="str">
        <f ca="1">IF(ISERROR($V342),"",OFFSET('Smelter Look-up'!$D$4,$V342-4,0)&amp;"")</f>
        <v>JAPAN</v>
      </c>
      <c r="F342" s="148" t="str">
        <f ca="1">IF(ISERROR($V342),"",OFFSET('Smelter Look-up'!$E$4,$V342-4,0))</f>
        <v>CID004248</v>
      </c>
      <c r="G342" s="148" t="str">
        <f ca="1">IF(C342=$X$4,"Enter smelter details",IF(ISERROR($V342),"",OFFSET('Smelter Look-up'!$F$4,$V342-4,0)))</f>
        <v>RMI</v>
      </c>
      <c r="H342" s="204">
        <f ca="1">IF(ISERROR($V342),"",OFFSET('Smelter Look-up'!$G$4,$V342-4,0))</f>
        <v>0</v>
      </c>
      <c r="I342" s="205" t="str">
        <f ca="1">IF(ISERROR($V342),"",OFFSET('Smelter Look-up'!$H$4,$V342-4,0))</f>
        <v>Iwaki-shi</v>
      </c>
      <c r="J342" s="205" t="str">
        <f ca="1">IF(ISERROR($V342),"",OFFSET('Smelter Look-up'!$I$4,$V342-4,0))</f>
        <v>Fukushima</v>
      </c>
      <c r="K342" s="149"/>
      <c r="L342" s="149"/>
      <c r="M342" s="149"/>
      <c r="N342" s="149"/>
      <c r="O342" s="149"/>
      <c r="P342" s="207"/>
      <c r="Q342" s="150"/>
      <c r="R342" s="148" t="str">
        <f ca="1">IF(ISERROR($V342),"",OFFSET('Smelter Look-up'!$C$4,$V342-4,0)&amp;"")</f>
        <v>Onahama Smelter &amp; Refinery</v>
      </c>
      <c r="S342" s="154" t="str">
        <f t="shared" ca="1" si="29"/>
        <v>JP</v>
      </c>
      <c r="T342" s="154" t="str">
        <f ca="1">IF(B342="","",IF(ISERROR(MATCH($J342,SorP!$B$1:$B$6261,0)),"",INDIRECT("'SorP'!$A$"&amp;MATCH($S342&amp;$J342,SorP!C:C,0))))</f>
        <v>JP-07</v>
      </c>
      <c r="U342" s="167"/>
      <c r="V342" s="168">
        <f>IF(C342="",NA(),MATCH($B342&amp;$C342,'Smelter Look-up'!$J:$J,0))</f>
        <v>328</v>
      </c>
      <c r="X342" s="169">
        <f t="shared" ca="1" si="28"/>
        <v>0</v>
      </c>
      <c r="AB342" s="312" t="str">
        <f t="shared" si="30"/>
        <v>Copper</v>
      </c>
      <c r="AC342" s="169" t="str">
        <f t="shared" si="31"/>
        <v>Copper</v>
      </c>
      <c r="AD342" s="169" t="str">
        <f t="shared" si="32"/>
        <v>Onahama Smelter &amp; Refinery</v>
      </c>
    </row>
    <row r="343" spans="1:30" s="169" customFormat="1" ht="76.5">
      <c r="A343" s="154" t="s">
        <v>19659</v>
      </c>
      <c r="B343" s="302" t="s">
        <v>18108</v>
      </c>
      <c r="C343" s="151" t="s">
        <v>19658</v>
      </c>
      <c r="D343" s="148" t="s">
        <v>19658</v>
      </c>
      <c r="E343" s="148" t="str">
        <f ca="1">IF(ISERROR($V343),"",OFFSET('Smelter Look-up'!$D$4,$V343-4,0)&amp;"")</f>
        <v>JAPAN</v>
      </c>
      <c r="F343" s="148" t="str">
        <f ca="1">IF(ISERROR($V343),"",OFFSET('Smelter Look-up'!$E$4,$V343-4,0))</f>
        <v>CID004248</v>
      </c>
      <c r="G343" s="148" t="str">
        <f ca="1">IF(C343=$X$4,"Enter smelter details",IF(ISERROR($V343),"",OFFSET('Smelter Look-up'!$F$4,$V343-4,0)))</f>
        <v>RMI</v>
      </c>
      <c r="H343" s="204">
        <f ca="1">IF(ISERROR($V343),"",OFFSET('Smelter Look-up'!$G$4,$V343-4,0))</f>
        <v>0</v>
      </c>
      <c r="I343" s="205" t="str">
        <f ca="1">IF(ISERROR($V343),"",OFFSET('Smelter Look-up'!$H$4,$V343-4,0))</f>
        <v>Iwaki-shi</v>
      </c>
      <c r="J343" s="205" t="str">
        <f ca="1">IF(ISERROR($V343),"",OFFSET('Smelter Look-up'!$I$4,$V343-4,0))</f>
        <v>Fukushima</v>
      </c>
      <c r="K343" s="149"/>
      <c r="L343" s="149"/>
      <c r="M343" s="149"/>
      <c r="N343" s="149"/>
      <c r="O343" s="149"/>
      <c r="P343" s="207"/>
      <c r="Q343" s="150"/>
      <c r="R343" s="148" t="str">
        <f ca="1">IF(ISERROR($V343),"",OFFSET('Smelter Look-up'!$C$4,$V343-4,0)&amp;"")</f>
        <v>Onahama Smelter &amp; Refinery</v>
      </c>
      <c r="S343" s="154" t="str">
        <f t="shared" ca="1" si="29"/>
        <v>JP</v>
      </c>
      <c r="T343" s="154" t="str">
        <f ca="1">IF(B343="","",IF(ISERROR(MATCH($J343,SorP!$B$1:$B$6261,0)),"",INDIRECT("'SorP'!$A$"&amp;MATCH($S343&amp;$J343,SorP!C:C,0))))</f>
        <v>JP-07</v>
      </c>
      <c r="U343" s="167"/>
      <c r="V343" s="168">
        <f>IF(C343="",NA(),MATCH($B343&amp;$C343,'Smelter Look-up'!$J:$J,0))</f>
        <v>328</v>
      </c>
      <c r="X343" s="169">
        <f t="shared" ca="1" si="28"/>
        <v>0</v>
      </c>
      <c r="AB343" s="312" t="str">
        <f t="shared" si="30"/>
        <v>Copper</v>
      </c>
      <c r="AC343" s="169" t="str">
        <f t="shared" si="31"/>
        <v>Copper</v>
      </c>
      <c r="AD343" s="169" t="str">
        <f t="shared" si="32"/>
        <v>Onahama Smelter &amp; Refinery</v>
      </c>
    </row>
    <row r="344" spans="1:30" s="169" customFormat="1" ht="25.5">
      <c r="A344" s="154" t="s">
        <v>18187</v>
      </c>
      <c r="B344" s="302" t="s">
        <v>18108</v>
      </c>
      <c r="C344" s="151" t="s">
        <v>18186</v>
      </c>
      <c r="D344" s="148" t="s">
        <v>18186</v>
      </c>
      <c r="E344" s="148" t="str">
        <f ca="1">IF(ISERROR($V344),"",OFFSET('Smelter Look-up'!$D$4,$V344-4,0)&amp;"")</f>
        <v>KOREA, REPUBLIC OF</v>
      </c>
      <c r="F344" s="148" t="str">
        <f ca="1">IF(ISERROR($V344),"",OFFSET('Smelter Look-up'!$E$4,$V344-4,0))</f>
        <v>CID004729</v>
      </c>
      <c r="G344" s="148" t="str">
        <f ca="1">IF(C344=$X$4,"Enter smelter details",IF(ISERROR($V344),"",OFFSET('Smelter Look-up'!$F$4,$V344-4,0)))</f>
        <v>RMI</v>
      </c>
      <c r="H344" s="204">
        <f ca="1">IF(ISERROR($V344),"",OFFSET('Smelter Look-up'!$G$4,$V344-4,0))</f>
        <v>0</v>
      </c>
      <c r="I344" s="205" t="str">
        <f ca="1">IF(ISERROR($V344),"",OFFSET('Smelter Look-up'!$H$4,$V344-4,0))</f>
        <v>Ulsan</v>
      </c>
      <c r="J344" s="205" t="str">
        <f ca="1">IF(ISERROR($V344),"",OFFSET('Smelter Look-up'!$I$4,$V344-4,0))</f>
        <v>Ulsan-gwangyeoksi</v>
      </c>
      <c r="K344" s="149"/>
      <c r="L344" s="149"/>
      <c r="M344" s="149"/>
      <c r="N344" s="149"/>
      <c r="O344" s="149"/>
      <c r="P344" s="207"/>
      <c r="Q344" s="150"/>
      <c r="R344" s="148" t="str">
        <f ca="1">IF(ISERROR($V344),"",OFFSET('Smelter Look-up'!$C$4,$V344-4,0)&amp;"")</f>
        <v>LS MnM Inc.</v>
      </c>
      <c r="S344" s="154" t="str">
        <f t="shared" ca="1" si="29"/>
        <v>KR</v>
      </c>
      <c r="T344" s="154" t="str">
        <f ca="1">IF(B344="","",IF(ISERROR(MATCH($J344,SorP!$B$1:$B$6261,0)),"",INDIRECT("'SorP'!$A$"&amp;MATCH($S344&amp;$J344,SorP!C:C,0))))</f>
        <v>KR-31</v>
      </c>
      <c r="U344" s="167"/>
      <c r="V344" s="168">
        <f>IF(C344="",NA(),MATCH($B344&amp;$C344,'Smelter Look-up'!$J:$J,0))</f>
        <v>293</v>
      </c>
      <c r="X344" s="169">
        <f t="shared" ca="1" si="28"/>
        <v>0</v>
      </c>
      <c r="AB344" s="312" t="str">
        <f t="shared" si="30"/>
        <v>Copper</v>
      </c>
      <c r="AC344" s="169" t="str">
        <f t="shared" si="31"/>
        <v>Copper</v>
      </c>
      <c r="AD344" s="169" t="str">
        <f t="shared" si="32"/>
        <v>LS MnM Inc.</v>
      </c>
    </row>
    <row r="345" spans="1:30" s="169" customFormat="1" ht="25.5">
      <c r="A345" s="154" t="s">
        <v>18187</v>
      </c>
      <c r="B345" s="302" t="s">
        <v>18108</v>
      </c>
      <c r="C345" s="151" t="s">
        <v>18186</v>
      </c>
      <c r="D345" s="148" t="s">
        <v>18186</v>
      </c>
      <c r="E345" s="148" t="str">
        <f ca="1">IF(ISERROR($V345),"",OFFSET('Smelter Look-up'!$D$4,$V345-4,0)&amp;"")</f>
        <v>KOREA, REPUBLIC OF</v>
      </c>
      <c r="F345" s="148" t="str">
        <f ca="1">IF(ISERROR($V345),"",OFFSET('Smelter Look-up'!$E$4,$V345-4,0))</f>
        <v>CID004729</v>
      </c>
      <c r="G345" s="148" t="str">
        <f ca="1">IF(C345=$X$4,"Enter smelter details",IF(ISERROR($V345),"",OFFSET('Smelter Look-up'!$F$4,$V345-4,0)))</f>
        <v>RMI</v>
      </c>
      <c r="H345" s="204">
        <f ca="1">IF(ISERROR($V345),"",OFFSET('Smelter Look-up'!$G$4,$V345-4,0))</f>
        <v>0</v>
      </c>
      <c r="I345" s="205" t="str">
        <f ca="1">IF(ISERROR($V345),"",OFFSET('Smelter Look-up'!$H$4,$V345-4,0))</f>
        <v>Ulsan</v>
      </c>
      <c r="J345" s="205" t="str">
        <f ca="1">IF(ISERROR($V345),"",OFFSET('Smelter Look-up'!$I$4,$V345-4,0))</f>
        <v>Ulsan-gwangyeoksi</v>
      </c>
      <c r="K345" s="149"/>
      <c r="L345" s="149"/>
      <c r="M345" s="149"/>
      <c r="N345" s="149"/>
      <c r="O345" s="149"/>
      <c r="P345" s="207"/>
      <c r="Q345" s="150"/>
      <c r="R345" s="148" t="str">
        <f ca="1">IF(ISERROR($V345),"",OFFSET('Smelter Look-up'!$C$4,$V345-4,0)&amp;"")</f>
        <v>LS MnM Inc.</v>
      </c>
      <c r="S345" s="154" t="str">
        <f t="shared" ca="1" si="29"/>
        <v>KR</v>
      </c>
      <c r="T345" s="154" t="str">
        <f ca="1">IF(B345="","",IF(ISERROR(MATCH($J345,SorP!$B$1:$B$6261,0)),"",INDIRECT("'SorP'!$A$"&amp;MATCH($S345&amp;$J345,SorP!C:C,0))))</f>
        <v>KR-31</v>
      </c>
      <c r="U345" s="167"/>
      <c r="V345" s="168">
        <f>IF(C345="",NA(),MATCH($B345&amp;$C345,'Smelter Look-up'!$J:$J,0))</f>
        <v>293</v>
      </c>
      <c r="X345" s="169">
        <f t="shared" ca="1" si="28"/>
        <v>0</v>
      </c>
      <c r="AB345" s="312" t="str">
        <f t="shared" si="30"/>
        <v>Copper</v>
      </c>
      <c r="AC345" s="169" t="str">
        <f t="shared" si="31"/>
        <v>Copper</v>
      </c>
      <c r="AD345" s="169" t="str">
        <f t="shared" si="32"/>
        <v>LS MnM Inc.</v>
      </c>
    </row>
    <row r="346" spans="1:30" s="169" customFormat="1" ht="51">
      <c r="A346" s="154" t="s">
        <v>19590</v>
      </c>
      <c r="B346" s="302" t="s">
        <v>18108</v>
      </c>
      <c r="C346" s="151" t="s">
        <v>19589</v>
      </c>
      <c r="D346" s="148" t="s">
        <v>19589</v>
      </c>
      <c r="E346" s="148" t="str">
        <f ca="1">IF(ISERROR($V346),"",OFFSET('Smelter Look-up'!$D$4,$V346-4,0)&amp;"")</f>
        <v>MEXICO</v>
      </c>
      <c r="F346" s="148" t="str">
        <f ca="1">IF(ISERROR($V346),"",OFFSET('Smelter Look-up'!$E$4,$V346-4,0))</f>
        <v>CID004266</v>
      </c>
      <c r="G346" s="148" t="str">
        <f ca="1">IF(C346=$X$4,"Enter smelter details",IF(ISERROR($V346),"",OFFSET('Smelter Look-up'!$F$4,$V346-4,0)))</f>
        <v>RMI</v>
      </c>
      <c r="H346" s="204">
        <f ca="1">IF(ISERROR($V346),"",OFFSET('Smelter Look-up'!$G$4,$V346-4,0))</f>
        <v>0</v>
      </c>
      <c r="I346" s="205" t="str">
        <f ca="1">IF(ISERROR($V346),"",OFFSET('Smelter Look-up'!$H$4,$V346-4,0))</f>
        <v>Cananea</v>
      </c>
      <c r="J346" s="205" t="str">
        <f ca="1">IF(ISERROR($V346),"",OFFSET('Smelter Look-up'!$I$4,$V346-4,0))</f>
        <v>Sonora</v>
      </c>
      <c r="K346" s="149"/>
      <c r="L346" s="149"/>
      <c r="M346" s="149"/>
      <c r="N346" s="149"/>
      <c r="O346" s="149"/>
      <c r="P346" s="207"/>
      <c r="Q346" s="150"/>
      <c r="R346" s="148" t="str">
        <f ca="1">IF(ISERROR($V346),"",OFFSET('Smelter Look-up'!$C$4,$V346-4,0)&amp;"")</f>
        <v>Buenavista del Cobre S.A.</v>
      </c>
      <c r="S346" s="154" t="str">
        <f t="shared" ca="1" si="29"/>
        <v>MX</v>
      </c>
      <c r="T346" s="154" t="str">
        <f ca="1">IF(B346="","",IF(ISERROR(MATCH($J346,SorP!$B$1:$B$6261,0)),"",INDIRECT("'SorP'!$A$"&amp;MATCH($S346&amp;$J346,SorP!C:C,0))))</f>
        <v>MX-SON</v>
      </c>
      <c r="U346" s="167"/>
      <c r="V346" s="168">
        <f>IF(C346="",NA(),MATCH($B346&amp;$C346,'Smelter Look-up'!$J:$J,0))</f>
        <v>206</v>
      </c>
      <c r="X346" s="169">
        <f t="shared" ca="1" si="28"/>
        <v>0</v>
      </c>
      <c r="AB346" s="312" t="str">
        <f t="shared" si="30"/>
        <v>Copper</v>
      </c>
      <c r="AC346" s="169" t="str">
        <f t="shared" si="31"/>
        <v>Copper</v>
      </c>
      <c r="AD346" s="169" t="str">
        <f t="shared" si="32"/>
        <v>Buenavista del Cobre S.A.</v>
      </c>
    </row>
    <row r="347" spans="1:30" s="169" customFormat="1" ht="153">
      <c r="A347" s="154" t="s">
        <v>19624</v>
      </c>
      <c r="B347" s="302" t="s">
        <v>18108</v>
      </c>
      <c r="C347" s="151" t="s">
        <v>19623</v>
      </c>
      <c r="D347" s="148" t="s">
        <v>19623</v>
      </c>
      <c r="E347" s="148" t="str">
        <f ca="1">IF(ISERROR($V347),"",OFFSET('Smelter Look-up'!$D$4,$V347-4,0)&amp;"")</f>
        <v>PHILIPPINES</v>
      </c>
      <c r="F347" s="148" t="str">
        <f ca="1">IF(ISERROR($V347),"",OFFSET('Smelter Look-up'!$E$4,$V347-4,0))</f>
        <v>CID004304</v>
      </c>
      <c r="G347" s="148" t="str">
        <f ca="1">IF(C347=$X$4,"Enter smelter details",IF(ISERROR($V347),"",OFFSET('Smelter Look-up'!$F$4,$V347-4,0)))</f>
        <v>RMI</v>
      </c>
      <c r="H347" s="204">
        <f ca="1">IF(ISERROR($V347),"",OFFSET('Smelter Look-up'!$G$4,$V347-4,0))</f>
        <v>0</v>
      </c>
      <c r="I347" s="205" t="str">
        <f ca="1">IF(ISERROR($V347),"",OFFSET('Smelter Look-up'!$H$4,$V347-4,0))</f>
        <v>Isabel</v>
      </c>
      <c r="J347" s="205" t="str">
        <f ca="1">IF(ISERROR($V347),"",OFFSET('Smelter Look-up'!$I$4,$V347-4,0))</f>
        <v>Leyte</v>
      </c>
      <c r="K347" s="149"/>
      <c r="L347" s="149"/>
      <c r="M347" s="149"/>
      <c r="N347" s="149"/>
      <c r="O347" s="149"/>
      <c r="P347" s="207"/>
      <c r="Q347" s="150"/>
      <c r="R347" s="148" t="str">
        <f ca="1">IF(ISERROR($V347),"",OFFSET('Smelter Look-up'!$C$4,$V347-4,0)&amp;"")</f>
        <v>Philippine Associated Smelting and Refining Corporation 
 (PASAR)</v>
      </c>
      <c r="S347" s="154" t="str">
        <f t="shared" ca="1" si="29"/>
        <v>PH</v>
      </c>
      <c r="T347" s="154" t="str">
        <f ca="1">IF(B347="","",IF(ISERROR(MATCH($J347,SorP!$B$1:$B$6261,0)),"",INDIRECT("'SorP'!$A$"&amp;MATCH($S347&amp;$J347,SorP!C:C,0))))</f>
        <v>PH-LEY</v>
      </c>
      <c r="U347" s="167"/>
      <c r="V347" s="168">
        <f>IF(C347="",NA(),MATCH($B347&amp;$C347,'Smelter Look-up'!$J:$J,0))</f>
        <v>332</v>
      </c>
      <c r="X347" s="169">
        <f t="shared" ca="1" si="28"/>
        <v>0</v>
      </c>
      <c r="AB347" s="312" t="str">
        <f t="shared" si="30"/>
        <v>Copper</v>
      </c>
      <c r="AC347" s="169" t="str">
        <f t="shared" si="31"/>
        <v>Copper</v>
      </c>
      <c r="AD347" s="169" t="str">
        <f t="shared" si="32"/>
        <v>Philippine Associated Smelting and Refining Corporation 
 (PASAR)</v>
      </c>
    </row>
    <row r="348" spans="1:30" s="169" customFormat="1" ht="38.25">
      <c r="A348" s="154" t="s">
        <v>19664</v>
      </c>
      <c r="B348" s="302" t="s">
        <v>18108</v>
      </c>
      <c r="C348" s="151" t="s">
        <v>19663</v>
      </c>
      <c r="D348" s="148" t="s">
        <v>19663</v>
      </c>
      <c r="E348" s="148" t="str">
        <f ca="1">IF(ISERROR($V348),"",OFFSET('Smelter Look-up'!$D$4,$V348-4,0)&amp;"")</f>
        <v>UNITED STATES OF AMERICA</v>
      </c>
      <c r="F348" s="148" t="str">
        <f ca="1">IF(ISERROR($V348),"",OFFSET('Smelter Look-up'!$E$4,$V348-4,0))</f>
        <v>CID004359</v>
      </c>
      <c r="G348" s="148" t="str">
        <f ca="1">IF(C348=$X$4,"Enter smelter details",IF(ISERROR($V348),"",OFFSET('Smelter Look-up'!$F$4,$V348-4,0)))</f>
        <v>RMI</v>
      </c>
      <c r="H348" s="204">
        <f ca="1">IF(ISERROR($V348),"",OFFSET('Smelter Look-up'!$G$4,$V348-4,0))</f>
        <v>0</v>
      </c>
      <c r="I348" s="205" t="str">
        <f ca="1">IF(ISERROR($V348),"",OFFSET('Smelter Look-up'!$H$4,$V348-4,0))</f>
        <v>Miami</v>
      </c>
      <c r="J348" s="205" t="str">
        <f ca="1">IF(ISERROR($V348),"",OFFSET('Smelter Look-up'!$I$4,$V348-4,0))</f>
        <v>Arizona</v>
      </c>
      <c r="K348" s="149"/>
      <c r="L348" s="149"/>
      <c r="M348" s="149"/>
      <c r="N348" s="149"/>
      <c r="O348" s="149"/>
      <c r="P348" s="207"/>
      <c r="Q348" s="150"/>
      <c r="R348" s="148" t="str">
        <f ca="1">IF(ISERROR($V348),"",OFFSET('Smelter Look-up'!$C$4,$V348-4,0)&amp;"")</f>
        <v>Pinto Valley Mine</v>
      </c>
      <c r="S348" s="154" t="str">
        <f t="shared" ca="1" si="29"/>
        <v>US</v>
      </c>
      <c r="T348" s="154" t="str">
        <f ca="1">IF(B348="","",IF(ISERROR(MATCH($J348,SorP!$B$1:$B$6261,0)),"",INDIRECT("'SorP'!$A$"&amp;MATCH($S348&amp;$J348,SorP!C:C,0))))</f>
        <v>US-AZ</v>
      </c>
      <c r="U348" s="167"/>
      <c r="V348" s="168">
        <f>IF(C348="",NA(),MATCH($B348&amp;$C348,'Smelter Look-up'!$J:$J,0))</f>
        <v>334</v>
      </c>
      <c r="X348" s="169">
        <f t="shared" ca="1" si="28"/>
        <v>0</v>
      </c>
      <c r="AB348" s="312" t="str">
        <f t="shared" si="30"/>
        <v>Copper</v>
      </c>
      <c r="AC348" s="169" t="str">
        <f t="shared" si="31"/>
        <v>Copper</v>
      </c>
      <c r="AD348" s="169" t="str">
        <f t="shared" si="32"/>
        <v>Pinto Valley Mine</v>
      </c>
    </row>
    <row r="349" spans="1:30" s="169" customFormat="1" ht="38.25">
      <c r="A349" s="154" t="s">
        <v>19664</v>
      </c>
      <c r="B349" s="302" t="s">
        <v>18108</v>
      </c>
      <c r="C349" s="151" t="s">
        <v>19663</v>
      </c>
      <c r="D349" s="148" t="s">
        <v>19663</v>
      </c>
      <c r="E349" s="148" t="str">
        <f ca="1">IF(ISERROR($V349),"",OFFSET('Smelter Look-up'!$D$4,$V349-4,0)&amp;"")</f>
        <v>UNITED STATES OF AMERICA</v>
      </c>
      <c r="F349" s="148" t="str">
        <f ca="1">IF(ISERROR($V349),"",OFFSET('Smelter Look-up'!$E$4,$V349-4,0))</f>
        <v>CID004359</v>
      </c>
      <c r="G349" s="148" t="str">
        <f ca="1">IF(C349=$X$4,"Enter smelter details",IF(ISERROR($V349),"",OFFSET('Smelter Look-up'!$F$4,$V349-4,0)))</f>
        <v>RMI</v>
      </c>
      <c r="H349" s="204">
        <f ca="1">IF(ISERROR($V349),"",OFFSET('Smelter Look-up'!$G$4,$V349-4,0))</f>
        <v>0</v>
      </c>
      <c r="I349" s="205" t="str">
        <f ca="1">IF(ISERROR($V349),"",OFFSET('Smelter Look-up'!$H$4,$V349-4,0))</f>
        <v>Miami</v>
      </c>
      <c r="J349" s="205" t="str">
        <f ca="1">IF(ISERROR($V349),"",OFFSET('Smelter Look-up'!$I$4,$V349-4,0))</f>
        <v>Arizona</v>
      </c>
      <c r="K349" s="149"/>
      <c r="L349" s="149"/>
      <c r="M349" s="149"/>
      <c r="N349" s="149"/>
      <c r="O349" s="149"/>
      <c r="P349" s="207"/>
      <c r="Q349" s="150"/>
      <c r="R349" s="148" t="str">
        <f ca="1">IF(ISERROR($V349),"",OFFSET('Smelter Look-up'!$C$4,$V349-4,0)&amp;"")</f>
        <v>Pinto Valley Mine</v>
      </c>
      <c r="S349" s="154" t="str">
        <f t="shared" ca="1" si="29"/>
        <v>US</v>
      </c>
      <c r="T349" s="154" t="str">
        <f ca="1">IF(B349="","",IF(ISERROR(MATCH($J349,SorP!$B$1:$B$6261,0)),"",INDIRECT("'SorP'!$A$"&amp;MATCH($S349&amp;$J349,SorP!C:C,0))))</f>
        <v>US-AZ</v>
      </c>
      <c r="U349" s="167"/>
      <c r="V349" s="168">
        <f>IF(C349="",NA(),MATCH($B349&amp;$C349,'Smelter Look-up'!$J:$J,0))</f>
        <v>334</v>
      </c>
      <c r="X349" s="169">
        <f t="shared" ca="1" si="28"/>
        <v>0</v>
      </c>
      <c r="AB349" s="312" t="str">
        <f t="shared" si="30"/>
        <v>Copper</v>
      </c>
      <c r="AC349" s="169" t="str">
        <f t="shared" si="31"/>
        <v>Copper</v>
      </c>
      <c r="AD349" s="169" t="str">
        <f t="shared" si="32"/>
        <v>Pinto Valley Mine</v>
      </c>
    </row>
    <row r="350" spans="1:30" s="169" customFormat="1" ht="51">
      <c r="A350" s="154" t="s">
        <v>18218</v>
      </c>
      <c r="B350" s="302" t="s">
        <v>18108</v>
      </c>
      <c r="C350" s="151" t="s">
        <v>19437</v>
      </c>
      <c r="D350" s="148" t="s">
        <v>19437</v>
      </c>
      <c r="E350" s="148" t="str">
        <f ca="1">IF(ISERROR($V350),"",OFFSET('Smelter Look-up'!$D$4,$V350-4,0)&amp;"")</f>
        <v>CHILE</v>
      </c>
      <c r="F350" s="148" t="str">
        <f ca="1">IF(ISERROR($V350),"",OFFSET('Smelter Look-up'!$E$4,$V350-4,0))</f>
        <v>CID004128</v>
      </c>
      <c r="G350" s="148" t="str">
        <f ca="1">IF(C350=$X$4,"Enter smelter details",IF(ISERROR($V350),"",OFFSET('Smelter Look-up'!$F$4,$V350-4,0)))</f>
        <v>RMI</v>
      </c>
      <c r="H350" s="204">
        <f ca="1">IF(ISERROR($V350),"",OFFSET('Smelter Look-up'!$G$4,$V350-4,0))</f>
        <v>0</v>
      </c>
      <c r="I350" s="205" t="str">
        <f ca="1">IF(ISERROR($V350),"",OFFSET('Smelter Look-up'!$H$4,$V350-4,0))</f>
        <v>Calama</v>
      </c>
      <c r="J350" s="205" t="str">
        <f ca="1">IF(ISERROR($V350),"",OFFSET('Smelter Look-up'!$I$4,$V350-4,0))</f>
        <v>Antofagasta</v>
      </c>
      <c r="K350" s="149"/>
      <c r="L350" s="149"/>
      <c r="M350" s="149"/>
      <c r="N350" s="149"/>
      <c r="O350" s="149"/>
      <c r="P350" s="207"/>
      <c r="Q350" s="150"/>
      <c r="R350" s="148" t="str">
        <f ca="1">IF(ISERROR($V350),"",OFFSET('Smelter Look-up'!$C$4,$V350-4,0)&amp;"")</f>
        <v>Division Radomiro Tomic</v>
      </c>
      <c r="S350" s="154" t="str">
        <f t="shared" ca="1" si="29"/>
        <v>CL</v>
      </c>
      <c r="T350" s="154" t="str">
        <f ca="1">IF(B350="","",IF(ISERROR(MATCH($J350,SorP!$B$1:$B$6261,0)),"",INDIRECT("'SorP'!$A$"&amp;MATCH($S350&amp;$J350,SorP!C:C,0))))</f>
        <v>CL-AN</v>
      </c>
      <c r="U350" s="167"/>
      <c r="V350" s="168">
        <f>IF(C350="",NA(),MATCH($B350&amp;$C350,'Smelter Look-up'!$J:$J,0))</f>
        <v>231</v>
      </c>
      <c r="X350" s="169">
        <f t="shared" ca="1" si="28"/>
        <v>0</v>
      </c>
      <c r="AB350" s="312" t="str">
        <f t="shared" si="30"/>
        <v>Copper</v>
      </c>
      <c r="AC350" s="169" t="str">
        <f t="shared" si="31"/>
        <v>Copper</v>
      </c>
      <c r="AD350" s="169" t="str">
        <f t="shared" si="32"/>
        <v>Division Radomiro Tomic</v>
      </c>
    </row>
    <row r="351" spans="1:30" s="169" customFormat="1" ht="38.25">
      <c r="A351" s="154" t="s">
        <v>18220</v>
      </c>
      <c r="B351" s="302" t="s">
        <v>18108</v>
      </c>
      <c r="C351" s="151" t="s">
        <v>252</v>
      </c>
      <c r="D351" s="148" t="s">
        <v>252</v>
      </c>
      <c r="E351" s="148" t="str">
        <f ca="1">IF(ISERROR($V351),"",OFFSET('Smelter Look-up'!$D$4,$V351-4,0)&amp;"")</f>
        <v>CONGO, DEMOCRATIC REPUBLIC OF THE</v>
      </c>
      <c r="F351" s="148" t="str">
        <f ca="1">IF(ISERROR($V351),"",OFFSET('Smelter Look-up'!$E$4,$V351-4,0))</f>
        <v>CID005015</v>
      </c>
      <c r="G351" s="148" t="str">
        <f ca="1">IF(C351=$X$4,"Enter smelter details",IF(ISERROR($V351),"",OFFSET('Smelter Look-up'!$F$4,$V351-4,0)))</f>
        <v>RMI</v>
      </c>
      <c r="H351" s="204">
        <f ca="1">IF(ISERROR($V351),"",OFFSET('Smelter Look-up'!$G$4,$V351-4,0))</f>
        <v>0</v>
      </c>
      <c r="I351" s="205" t="str">
        <f ca="1">IF(ISERROR($V351),"",OFFSET('Smelter Look-up'!$H$4,$V351-4,0))</f>
        <v>Luano</v>
      </c>
      <c r="J351" s="205" t="str">
        <f ca="1">IF(ISERROR($V351),"",OFFSET('Smelter Look-up'!$I$4,$V351-4,0))</f>
        <v>Haut-Katanga</v>
      </c>
      <c r="K351" s="149"/>
      <c r="L351" s="149"/>
      <c r="M351" s="149"/>
      <c r="N351" s="149"/>
      <c r="O351" s="149"/>
      <c r="P351" s="207"/>
      <c r="Q351" s="150"/>
      <c r="R351" s="148" t="str">
        <f ca="1">IF(ISERROR($V351),"",OFFSET('Smelter Look-up'!$C$4,$V351-4,0)&amp;"")</f>
        <v>Ruashi Mining SAS</v>
      </c>
      <c r="S351" s="154" t="str">
        <f t="shared" ca="1" si="29"/>
        <v>CD</v>
      </c>
      <c r="T351" s="154" t="str">
        <f ca="1">IF(B351="","",IF(ISERROR(MATCH($J351,SorP!$B$1:$B$6261,0)),"",INDIRECT("'SorP'!$A$"&amp;MATCH($S351&amp;$J351,SorP!C:C,0))))</f>
        <v>CD-HK</v>
      </c>
      <c r="U351" s="167"/>
      <c r="V351" s="168">
        <f>IF(C351="",NA(),MATCH($B351&amp;$C351,'Smelter Look-up'!$J:$J,0))</f>
        <v>337</v>
      </c>
      <c r="X351" s="169">
        <f t="shared" ca="1" si="28"/>
        <v>0</v>
      </c>
      <c r="AB351" s="312" t="str">
        <f t="shared" si="30"/>
        <v>Copper</v>
      </c>
      <c r="AC351" s="169" t="str">
        <f t="shared" si="31"/>
        <v>Copper</v>
      </c>
      <c r="AD351" s="169" t="str">
        <f t="shared" si="32"/>
        <v>Ruashi Mining SAS</v>
      </c>
    </row>
    <row r="352" spans="1:30" s="169" customFormat="1" ht="38.25">
      <c r="A352" s="154" t="s">
        <v>18220</v>
      </c>
      <c r="B352" s="302" t="s">
        <v>18108</v>
      </c>
      <c r="C352" s="151" t="s">
        <v>252</v>
      </c>
      <c r="D352" s="148" t="s">
        <v>252</v>
      </c>
      <c r="E352" s="148" t="str">
        <f ca="1">IF(ISERROR($V352),"",OFFSET('Smelter Look-up'!$D$4,$V352-4,0)&amp;"")</f>
        <v>CONGO, DEMOCRATIC REPUBLIC OF THE</v>
      </c>
      <c r="F352" s="148" t="str">
        <f ca="1">IF(ISERROR($V352),"",OFFSET('Smelter Look-up'!$E$4,$V352-4,0))</f>
        <v>CID005015</v>
      </c>
      <c r="G352" s="148" t="str">
        <f ca="1">IF(C352=$X$4,"Enter smelter details",IF(ISERROR($V352),"",OFFSET('Smelter Look-up'!$F$4,$V352-4,0)))</f>
        <v>RMI</v>
      </c>
      <c r="H352" s="204">
        <f ca="1">IF(ISERROR($V352),"",OFFSET('Smelter Look-up'!$G$4,$V352-4,0))</f>
        <v>0</v>
      </c>
      <c r="I352" s="205" t="str">
        <f ca="1">IF(ISERROR($V352),"",OFFSET('Smelter Look-up'!$H$4,$V352-4,0))</f>
        <v>Luano</v>
      </c>
      <c r="J352" s="205" t="str">
        <f ca="1">IF(ISERROR($V352),"",OFFSET('Smelter Look-up'!$I$4,$V352-4,0))</f>
        <v>Haut-Katanga</v>
      </c>
      <c r="K352" s="149"/>
      <c r="L352" s="149"/>
      <c r="M352" s="149"/>
      <c r="N352" s="149"/>
      <c r="O352" s="149"/>
      <c r="P352" s="207"/>
      <c r="Q352" s="150"/>
      <c r="R352" s="148" t="str">
        <f ca="1">IF(ISERROR($V352),"",OFFSET('Smelter Look-up'!$C$4,$V352-4,0)&amp;"")</f>
        <v>Ruashi Mining SAS</v>
      </c>
      <c r="S352" s="154" t="str">
        <f t="shared" ca="1" si="29"/>
        <v>CD</v>
      </c>
      <c r="T352" s="154" t="str">
        <f ca="1">IF(B352="","",IF(ISERROR(MATCH($J352,SorP!$B$1:$B$6261,0)),"",INDIRECT("'SorP'!$A$"&amp;MATCH($S352&amp;$J352,SorP!C:C,0))))</f>
        <v>CD-HK</v>
      </c>
      <c r="U352" s="167"/>
      <c r="V352" s="168">
        <f>IF(C352="",NA(),MATCH($B352&amp;$C352,'Smelter Look-up'!$J:$J,0))</f>
        <v>337</v>
      </c>
      <c r="X352" s="169">
        <f t="shared" ca="1" si="28"/>
        <v>0</v>
      </c>
      <c r="AB352" s="312" t="str">
        <f t="shared" si="30"/>
        <v>Copper</v>
      </c>
      <c r="AC352" s="169" t="str">
        <f t="shared" si="31"/>
        <v>Copper</v>
      </c>
      <c r="AD352" s="169" t="str">
        <f t="shared" si="32"/>
        <v>Ruashi Mining SAS</v>
      </c>
    </row>
    <row r="353" spans="1:30" s="169" customFormat="1" ht="51">
      <c r="A353" s="154" t="s">
        <v>18189</v>
      </c>
      <c r="B353" s="302" t="s">
        <v>18108</v>
      </c>
      <c r="C353" s="151" t="s">
        <v>11933</v>
      </c>
      <c r="D353" s="148" t="s">
        <v>11933</v>
      </c>
      <c r="E353" s="148" t="str">
        <f ca="1">IF(ISERROR($V353),"",OFFSET('Smelter Look-up'!$D$4,$V353-4,0)&amp;"")</f>
        <v>CONGO, DEMOCRATIC REPUBLIC OF THE</v>
      </c>
      <c r="F353" s="148" t="str">
        <f ca="1">IF(ISERROR($V353),"",OFFSET('Smelter Look-up'!$E$4,$V353-4,0))</f>
        <v>CID004206</v>
      </c>
      <c r="G353" s="148" t="str">
        <f ca="1">IF(C353=$X$4,"Enter smelter details",IF(ISERROR($V353),"",OFFSET('Smelter Look-up'!$F$4,$V353-4,0)))</f>
        <v>RMI</v>
      </c>
      <c r="H353" s="204">
        <f ca="1">IF(ISERROR($V353),"",OFFSET('Smelter Look-up'!$G$4,$V353-4,0))</f>
        <v>0</v>
      </c>
      <c r="I353" s="205" t="str">
        <f ca="1">IF(ISERROR($V353),"",OFFSET('Smelter Look-up'!$H$4,$V353-4,0))</f>
        <v>Koruvichi</v>
      </c>
      <c r="J353" s="205" t="str">
        <f ca="1">IF(ISERROR($V353),"",OFFSET('Smelter Look-up'!$I$4,$V353-4,0))</f>
        <v>Lualaba</v>
      </c>
      <c r="K353" s="149"/>
      <c r="L353" s="149"/>
      <c r="M353" s="149"/>
      <c r="N353" s="149"/>
      <c r="O353" s="149"/>
      <c r="P353" s="207"/>
      <c r="Q353" s="150"/>
      <c r="R353" s="148" t="str">
        <f ca="1">IF(ISERROR($V353),"",OFFSET('Smelter Look-up'!$C$4,$V353-4,0)&amp;"")</f>
        <v>LUILU RESSOURCES SAS</v>
      </c>
      <c r="S353" s="154" t="str">
        <f t="shared" ca="1" si="29"/>
        <v>CD</v>
      </c>
      <c r="T353" s="154" t="str">
        <f ca="1">IF(B353="","",IF(ISERROR(MATCH($J353,SorP!$B$1:$B$6261,0)),"",INDIRECT("'SorP'!$A$"&amp;MATCH($S353&amp;$J353,SorP!C:C,0))))</f>
        <v>CD-LU</v>
      </c>
      <c r="U353" s="167"/>
      <c r="V353" s="168">
        <f>IF(C353="",NA(),MATCH($B353&amp;$C353,'Smelter Look-up'!$J:$J,0))</f>
        <v>296</v>
      </c>
      <c r="X353" s="169">
        <f t="shared" ca="1" si="28"/>
        <v>0</v>
      </c>
      <c r="AB353" s="312" t="str">
        <f t="shared" si="30"/>
        <v>Copper</v>
      </c>
      <c r="AC353" s="169" t="str">
        <f t="shared" si="31"/>
        <v>Copper</v>
      </c>
      <c r="AD353" s="169" t="str">
        <f t="shared" si="32"/>
        <v>LUILU RESSOURCES SAS</v>
      </c>
    </row>
    <row r="354" spans="1:30" s="169" customFormat="1" ht="76.5">
      <c r="A354" s="154" t="s">
        <v>18222</v>
      </c>
      <c r="B354" s="302" t="s">
        <v>18108</v>
      </c>
      <c r="C354" s="151" t="s">
        <v>19613</v>
      </c>
      <c r="D354" s="148" t="s">
        <v>19613</v>
      </c>
      <c r="E354" s="148" t="str">
        <f ca="1">IF(ISERROR($V354),"",OFFSET('Smelter Look-up'!$D$4,$V354-4,0)&amp;"")</f>
        <v>UNITED STATES OF AMERICA</v>
      </c>
      <c r="F354" s="148" t="str">
        <f ca="1">IF(ISERROR($V354),"",OFFSET('Smelter Look-up'!$E$4,$V354-4,0))</f>
        <v>CID004362</v>
      </c>
      <c r="G354" s="148" t="str">
        <f ca="1">IF(C354=$X$4,"Enter smelter details",IF(ISERROR($V354),"",OFFSET('Smelter Look-up'!$F$4,$V354-4,0)))</f>
        <v>RMI</v>
      </c>
      <c r="H354" s="204">
        <f ca="1">IF(ISERROR($V354),"",OFFSET('Smelter Look-up'!$G$4,$V354-4,0))</f>
        <v>0</v>
      </c>
      <c r="I354" s="205" t="str">
        <f ca="1">IF(ISERROR($V354),"",OFFSET('Smelter Look-up'!$H$4,$V354-4,0))</f>
        <v>Safford</v>
      </c>
      <c r="J354" s="205" t="str">
        <f ca="1">IF(ISERROR($V354),"",OFFSET('Smelter Look-up'!$I$4,$V354-4,0))</f>
        <v>Arizona</v>
      </c>
      <c r="K354" s="149"/>
      <c r="L354" s="149"/>
      <c r="M354" s="149"/>
      <c r="N354" s="149"/>
      <c r="O354" s="149"/>
      <c r="P354" s="207"/>
      <c r="Q354" s="150"/>
      <c r="R354" s="148" t="str">
        <f ca="1">IF(ISERROR($V354),"",OFFSET('Smelter Look-up'!$C$4,$V354-4,0)&amp;"")</f>
        <v>Freeport-McMoRan Inc. (Safford)</v>
      </c>
      <c r="S354" s="154" t="str">
        <f t="shared" ca="1" si="29"/>
        <v>US</v>
      </c>
      <c r="T354" s="154" t="str">
        <f ca="1">IF(B354="","",IF(ISERROR(MATCH($J354,SorP!$B$1:$B$6261,0)),"",INDIRECT("'SorP'!$A$"&amp;MATCH($S354&amp;$J354,SorP!C:C,0))))</f>
        <v>US-AZ</v>
      </c>
      <c r="U354" s="167"/>
      <c r="V354" s="168">
        <f>IF(C354="",NA(),MATCH($B354&amp;$C354,'Smelter Look-up'!$J:$J,0))</f>
        <v>249</v>
      </c>
      <c r="X354" s="169">
        <f t="shared" ca="1" si="28"/>
        <v>0</v>
      </c>
      <c r="AB354" s="312" t="str">
        <f t="shared" si="30"/>
        <v>Copper</v>
      </c>
      <c r="AC354" s="169" t="str">
        <f t="shared" si="31"/>
        <v>Copper</v>
      </c>
      <c r="AD354" s="169" t="str">
        <f t="shared" si="32"/>
        <v>Freeport-McMoRan Inc. (Safford)</v>
      </c>
    </row>
    <row r="355" spans="1:30" s="169" customFormat="1" ht="76.5">
      <c r="A355" s="154" t="s">
        <v>18222</v>
      </c>
      <c r="B355" s="302" t="s">
        <v>18108</v>
      </c>
      <c r="C355" s="151" t="s">
        <v>19613</v>
      </c>
      <c r="D355" s="148" t="s">
        <v>19613</v>
      </c>
      <c r="E355" s="148" t="str">
        <f ca="1">IF(ISERROR($V355),"",OFFSET('Smelter Look-up'!$D$4,$V355-4,0)&amp;"")</f>
        <v>UNITED STATES OF AMERICA</v>
      </c>
      <c r="F355" s="148" t="str">
        <f ca="1">IF(ISERROR($V355),"",OFFSET('Smelter Look-up'!$E$4,$V355-4,0))</f>
        <v>CID004362</v>
      </c>
      <c r="G355" s="148" t="str">
        <f ca="1">IF(C355=$X$4,"Enter smelter details",IF(ISERROR($V355),"",OFFSET('Smelter Look-up'!$F$4,$V355-4,0)))</f>
        <v>RMI</v>
      </c>
      <c r="H355" s="204">
        <f ca="1">IF(ISERROR($V355),"",OFFSET('Smelter Look-up'!$G$4,$V355-4,0))</f>
        <v>0</v>
      </c>
      <c r="I355" s="205" t="str">
        <f ca="1">IF(ISERROR($V355),"",OFFSET('Smelter Look-up'!$H$4,$V355-4,0))</f>
        <v>Safford</v>
      </c>
      <c r="J355" s="205" t="str">
        <f ca="1">IF(ISERROR($V355),"",OFFSET('Smelter Look-up'!$I$4,$V355-4,0))</f>
        <v>Arizona</v>
      </c>
      <c r="K355" s="149"/>
      <c r="L355" s="149"/>
      <c r="M355" s="149"/>
      <c r="N355" s="149"/>
      <c r="O355" s="149"/>
      <c r="P355" s="207"/>
      <c r="Q355" s="150"/>
      <c r="R355" s="148" t="str">
        <f ca="1">IF(ISERROR($V355),"",OFFSET('Smelter Look-up'!$C$4,$V355-4,0)&amp;"")</f>
        <v>Freeport-McMoRan Inc. (Safford)</v>
      </c>
      <c r="S355" s="154" t="str">
        <f t="shared" ca="1" si="29"/>
        <v>US</v>
      </c>
      <c r="T355" s="154" t="str">
        <f ca="1">IF(B355="","",IF(ISERROR(MATCH($J355,SorP!$B$1:$B$6261,0)),"",INDIRECT("'SorP'!$A$"&amp;MATCH($S355&amp;$J355,SorP!C:C,0))))</f>
        <v>US-AZ</v>
      </c>
      <c r="U355" s="167"/>
      <c r="V355" s="168">
        <f>IF(C355="",NA(),MATCH($B355&amp;$C355,'Smelter Look-up'!$J:$J,0))</f>
        <v>249</v>
      </c>
      <c r="X355" s="169">
        <f t="shared" ca="1" si="28"/>
        <v>0</v>
      </c>
      <c r="AB355" s="312" t="str">
        <f t="shared" si="30"/>
        <v>Copper</v>
      </c>
      <c r="AC355" s="169" t="str">
        <f t="shared" si="31"/>
        <v>Copper</v>
      </c>
      <c r="AD355" s="169" t="str">
        <f t="shared" si="32"/>
        <v>Freeport-McMoRan Inc. (Safford)</v>
      </c>
    </row>
    <row r="356" spans="1:30" s="169" customFormat="1" ht="153">
      <c r="A356" s="154" t="s">
        <v>18225</v>
      </c>
      <c r="B356" s="302" t="s">
        <v>18108</v>
      </c>
      <c r="C356" s="151" t="s">
        <v>19626</v>
      </c>
      <c r="D356" s="148" t="s">
        <v>19626</v>
      </c>
      <c r="E356" s="148" t="str">
        <f ca="1">IF(ISERROR($V356),"",OFFSET('Smelter Look-up'!$D$4,$V356-4,0)&amp;"")</f>
        <v>JAPAN</v>
      </c>
      <c r="F356" s="148" t="str">
        <f ca="1">IF(ISERROR($V356),"",OFFSET('Smelter Look-up'!$E$4,$V356-4,0))</f>
        <v>CID004249</v>
      </c>
      <c r="G356" s="148" t="str">
        <f ca="1">IF(C356=$X$4,"Enter smelter details",IF(ISERROR($V356),"",OFFSET('Smelter Look-up'!$F$4,$V356-4,0)))</f>
        <v>RMI</v>
      </c>
      <c r="H356" s="204">
        <f ca="1">IF(ISERROR($V356),"",OFFSET('Smelter Look-up'!$G$4,$V356-4,0))</f>
        <v>0</v>
      </c>
      <c r="I356" s="205" t="str">
        <f ca="1">IF(ISERROR($V356),"",OFFSET('Smelter Look-up'!$H$4,$V356-4,0))</f>
        <v>Oita-shi</v>
      </c>
      <c r="J356" s="205" t="str">
        <f ca="1">IF(ISERROR($V356),"",OFFSET('Smelter Look-up'!$I$4,$V356-4,0))</f>
        <v>Ôita</v>
      </c>
      <c r="K356" s="149"/>
      <c r="L356" s="149"/>
      <c r="M356" s="149"/>
      <c r="N356" s="149"/>
      <c r="O356" s="149"/>
      <c r="P356" s="207"/>
      <c r="Q356" s="150"/>
      <c r="R356" s="148" t="str">
        <f ca="1">IF(ISERROR($V356),"",OFFSET('Smelter Look-up'!$C$4,$V356-4,0)&amp;"")</f>
        <v>JX Advanced Metals Corporation (Saganoseki Smelter &amp; Refinery)</v>
      </c>
      <c r="S356" s="154" t="str">
        <f t="shared" ca="1" si="29"/>
        <v>JP</v>
      </c>
      <c r="T356" s="154" t="str">
        <f ca="1">IF(B356="","",IF(ISERROR(MATCH($J356,SorP!$B$1:$B$6261,0)),"",INDIRECT("'SorP'!$A$"&amp;MATCH($S356&amp;$J356,SorP!C:C,0))))</f>
        <v>JP-44</v>
      </c>
      <c r="U356" s="167"/>
      <c r="V356" s="168">
        <f>IF(C356="",NA(),MATCH($B356&amp;$C356,'Smelter Look-up'!$J:$J,0))</f>
        <v>268</v>
      </c>
      <c r="X356" s="169">
        <f t="shared" ca="1" si="28"/>
        <v>0</v>
      </c>
      <c r="AB356" s="312" t="str">
        <f t="shared" si="30"/>
        <v>Copper</v>
      </c>
      <c r="AC356" s="169" t="str">
        <f t="shared" si="31"/>
        <v>Copper</v>
      </c>
      <c r="AD356" s="169" t="str">
        <f t="shared" si="32"/>
        <v>JX Advanced Metals Corporation (Saganoseki Smelter &amp; Refinery)</v>
      </c>
    </row>
    <row r="357" spans="1:30" s="169" customFormat="1" ht="153">
      <c r="A357" s="154" t="s">
        <v>18225</v>
      </c>
      <c r="B357" s="302" t="s">
        <v>18108</v>
      </c>
      <c r="C357" s="151" t="s">
        <v>19626</v>
      </c>
      <c r="D357" s="148" t="s">
        <v>19626</v>
      </c>
      <c r="E357" s="148" t="str">
        <f ca="1">IF(ISERROR($V357),"",OFFSET('Smelter Look-up'!$D$4,$V357-4,0)&amp;"")</f>
        <v>JAPAN</v>
      </c>
      <c r="F357" s="148" t="str">
        <f ca="1">IF(ISERROR($V357),"",OFFSET('Smelter Look-up'!$E$4,$V357-4,0))</f>
        <v>CID004249</v>
      </c>
      <c r="G357" s="148" t="str">
        <f ca="1">IF(C357=$X$4,"Enter smelter details",IF(ISERROR($V357),"",OFFSET('Smelter Look-up'!$F$4,$V357-4,0)))</f>
        <v>RMI</v>
      </c>
      <c r="H357" s="204">
        <f ca="1">IF(ISERROR($V357),"",OFFSET('Smelter Look-up'!$G$4,$V357-4,0))</f>
        <v>0</v>
      </c>
      <c r="I357" s="205" t="str">
        <f ca="1">IF(ISERROR($V357),"",OFFSET('Smelter Look-up'!$H$4,$V357-4,0))</f>
        <v>Oita-shi</v>
      </c>
      <c r="J357" s="205" t="str">
        <f ca="1">IF(ISERROR($V357),"",OFFSET('Smelter Look-up'!$I$4,$V357-4,0))</f>
        <v>Ôita</v>
      </c>
      <c r="K357" s="149"/>
      <c r="L357" s="149"/>
      <c r="M357" s="149"/>
      <c r="N357" s="149"/>
      <c r="O357" s="149"/>
      <c r="P357" s="207"/>
      <c r="Q357" s="150"/>
      <c r="R357" s="148" t="str">
        <f ca="1">IF(ISERROR($V357),"",OFFSET('Smelter Look-up'!$C$4,$V357-4,0)&amp;"")</f>
        <v>JX Advanced Metals Corporation (Saganoseki Smelter &amp; Refinery)</v>
      </c>
      <c r="S357" s="154" t="str">
        <f t="shared" ca="1" si="29"/>
        <v>JP</v>
      </c>
      <c r="T357" s="154" t="str">
        <f ca="1">IF(B357="","",IF(ISERROR(MATCH($J357,SorP!$B$1:$B$6261,0)),"",INDIRECT("'SorP'!$A$"&amp;MATCH($S357&amp;$J357,SorP!C:C,0))))</f>
        <v>JP-44</v>
      </c>
      <c r="U357" s="167"/>
      <c r="V357" s="168">
        <f>IF(C357="",NA(),MATCH($B357&amp;$C357,'Smelter Look-up'!$J:$J,0))</f>
        <v>268</v>
      </c>
      <c r="X357" s="169">
        <f t="shared" ca="1" si="28"/>
        <v>0</v>
      </c>
      <c r="AB357" s="312" t="str">
        <f t="shared" si="30"/>
        <v>Copper</v>
      </c>
      <c r="AC357" s="169" t="str">
        <f t="shared" si="31"/>
        <v>Copper</v>
      </c>
      <c r="AD357" s="169" t="str">
        <f t="shared" si="32"/>
        <v>JX Advanced Metals Corporation (Saganoseki Smelter &amp; Refinery)</v>
      </c>
    </row>
    <row r="358" spans="1:30" s="169" customFormat="1" ht="38.25">
      <c r="A358" s="154" t="s">
        <v>18227</v>
      </c>
      <c r="B358" s="302" t="s">
        <v>18108</v>
      </c>
      <c r="C358" s="151" t="s">
        <v>19439</v>
      </c>
      <c r="D358" s="148" t="s">
        <v>19439</v>
      </c>
      <c r="E358" s="148" t="str">
        <f ca="1">IF(ISERROR($V358),"",OFFSET('Smelter Look-up'!$D$4,$V358-4,0)&amp;"")</f>
        <v>CHILE</v>
      </c>
      <c r="F358" s="148" t="str">
        <f ca="1">IF(ISERROR($V358),"",OFFSET('Smelter Look-up'!$E$4,$V358-4,0))</f>
        <v>CID004131</v>
      </c>
      <c r="G358" s="148" t="str">
        <f ca="1">IF(C358=$X$4,"Enter smelter details",IF(ISERROR($V358),"",OFFSET('Smelter Look-up'!$F$4,$V358-4,0)))</f>
        <v>RMI</v>
      </c>
      <c r="H358" s="204">
        <f ca="1">IF(ISERROR($V358),"",OFFSET('Smelter Look-up'!$G$4,$V358-4,0))</f>
        <v>0</v>
      </c>
      <c r="I358" s="205" t="str">
        <f ca="1">IF(ISERROR($V358),"",OFFSET('Smelter Look-up'!$H$4,$V358-4,0))</f>
        <v>El Salvador</v>
      </c>
      <c r="J358" s="205" t="str">
        <f ca="1">IF(ISERROR($V358),"",OFFSET('Smelter Look-up'!$I$4,$V358-4,0))</f>
        <v>Atacama</v>
      </c>
      <c r="K358" s="149"/>
      <c r="L358" s="149"/>
      <c r="M358" s="149"/>
      <c r="N358" s="149"/>
      <c r="O358" s="149"/>
      <c r="P358" s="207"/>
      <c r="Q358" s="150"/>
      <c r="R358" s="148" t="str">
        <f ca="1">IF(ISERROR($V358),"",OFFSET('Smelter Look-up'!$C$4,$V358-4,0)&amp;"")</f>
        <v>Division Salvador</v>
      </c>
      <c r="S358" s="154" t="str">
        <f t="shared" ca="1" si="29"/>
        <v>CL</v>
      </c>
      <c r="T358" s="154" t="str">
        <f ca="1">IF(B358="","",IF(ISERROR(MATCH($J358,SorP!$B$1:$B$6261,0)),"",INDIRECT("'SorP'!$A$"&amp;MATCH($S358&amp;$J358,SorP!C:C,0))))</f>
        <v>CL-AT</v>
      </c>
      <c r="U358" s="167"/>
      <c r="V358" s="168">
        <f>IF(C358="",NA(),MATCH($B358&amp;$C358,'Smelter Look-up'!$J:$J,0))</f>
        <v>233</v>
      </c>
      <c r="X358" s="169">
        <f t="shared" ca="1" si="28"/>
        <v>0</v>
      </c>
      <c r="AB358" s="312" t="str">
        <f t="shared" si="30"/>
        <v>Copper</v>
      </c>
      <c r="AC358" s="169" t="str">
        <f t="shared" si="31"/>
        <v>Copper</v>
      </c>
      <c r="AD358" s="169" t="str">
        <f t="shared" si="32"/>
        <v>Division Salvador</v>
      </c>
    </row>
    <row r="359" spans="1:30" s="169" customFormat="1" ht="38.25">
      <c r="A359" s="154" t="s">
        <v>18227</v>
      </c>
      <c r="B359" s="302" t="s">
        <v>18108</v>
      </c>
      <c r="C359" s="151" t="s">
        <v>19439</v>
      </c>
      <c r="D359" s="148" t="s">
        <v>19439</v>
      </c>
      <c r="E359" s="148" t="str">
        <f ca="1">IF(ISERROR($V359),"",OFFSET('Smelter Look-up'!$D$4,$V359-4,0)&amp;"")</f>
        <v>CHILE</v>
      </c>
      <c r="F359" s="148" t="str">
        <f ca="1">IF(ISERROR($V359),"",OFFSET('Smelter Look-up'!$E$4,$V359-4,0))</f>
        <v>CID004131</v>
      </c>
      <c r="G359" s="148" t="str">
        <f ca="1">IF(C359=$X$4,"Enter smelter details",IF(ISERROR($V359),"",OFFSET('Smelter Look-up'!$F$4,$V359-4,0)))</f>
        <v>RMI</v>
      </c>
      <c r="H359" s="204">
        <f ca="1">IF(ISERROR($V359),"",OFFSET('Smelter Look-up'!$G$4,$V359-4,0))</f>
        <v>0</v>
      </c>
      <c r="I359" s="205" t="str">
        <f ca="1">IF(ISERROR($V359),"",OFFSET('Smelter Look-up'!$H$4,$V359-4,0))</f>
        <v>El Salvador</v>
      </c>
      <c r="J359" s="205" t="str">
        <f ca="1">IF(ISERROR($V359),"",OFFSET('Smelter Look-up'!$I$4,$V359-4,0))</f>
        <v>Atacama</v>
      </c>
      <c r="K359" s="149"/>
      <c r="L359" s="149"/>
      <c r="M359" s="149"/>
      <c r="N359" s="149"/>
      <c r="O359" s="149"/>
      <c r="P359" s="207"/>
      <c r="Q359" s="150"/>
      <c r="R359" s="148" t="str">
        <f ca="1">IF(ISERROR($V359),"",OFFSET('Smelter Look-up'!$C$4,$V359-4,0)&amp;"")</f>
        <v>Division Salvador</v>
      </c>
      <c r="S359" s="154" t="str">
        <f t="shared" ca="1" si="29"/>
        <v>CL</v>
      </c>
      <c r="T359" s="154" t="str">
        <f ca="1">IF(B359="","",IF(ISERROR(MATCH($J359,SorP!$B$1:$B$6261,0)),"",INDIRECT("'SorP'!$A$"&amp;MATCH($S359&amp;$J359,SorP!C:C,0))))</f>
        <v>CL-AT</v>
      </c>
      <c r="U359" s="167"/>
      <c r="V359" s="168">
        <f>IF(C359="",NA(),MATCH($B359&amp;$C359,'Smelter Look-up'!$J:$J,0))</f>
        <v>233</v>
      </c>
      <c r="X359" s="169">
        <f t="shared" ca="1" si="28"/>
        <v>0</v>
      </c>
      <c r="AB359" s="312" t="str">
        <f t="shared" si="30"/>
        <v>Copper</v>
      </c>
      <c r="AC359" s="169" t="str">
        <f t="shared" si="31"/>
        <v>Copper</v>
      </c>
      <c r="AD359" s="169" t="str">
        <f t="shared" si="32"/>
        <v>Division Salvador</v>
      </c>
    </row>
    <row r="360" spans="1:30" s="169" customFormat="1" ht="76.5">
      <c r="A360" s="154" t="s">
        <v>18134</v>
      </c>
      <c r="B360" s="302" t="s">
        <v>18108</v>
      </c>
      <c r="C360" s="151" t="s">
        <v>19596</v>
      </c>
      <c r="D360" s="148" t="s">
        <v>19596</v>
      </c>
      <c r="E360" s="148" t="str">
        <f ca="1">IF(ISERROR($V360),"",OFFSET('Smelter Look-up'!$D$4,$V360-4,0)&amp;"")</f>
        <v>CHILE</v>
      </c>
      <c r="F360" s="148" t="str">
        <f ca="1">IF(ISERROR($V360),"",OFFSET('Smelter Look-up'!$E$4,$V360-4,0))</f>
        <v>CID004096</v>
      </c>
      <c r="G360" s="148" t="str">
        <f ca="1">IF(C360=$X$4,"Enter smelter details",IF(ISERROR($V360),"",OFFSET('Smelter Look-up'!$F$4,$V360-4,0)))</f>
        <v>RMI</v>
      </c>
      <c r="H360" s="204">
        <f ca="1">IF(ISERROR($V360),"",OFFSET('Smelter Look-up'!$G$4,$V360-4,0))</f>
        <v>0</v>
      </c>
      <c r="I360" s="205" t="str">
        <f ca="1">IF(ISERROR($V360),"",OFFSET('Smelter Look-up'!$H$4,$V360-4,0))</f>
        <v>Copiapo</v>
      </c>
      <c r="J360" s="205" t="str">
        <f ca="1">IF(ISERROR($V360),"",OFFSET('Smelter Look-up'!$I$4,$V360-4,0))</f>
        <v>Atacama</v>
      </c>
      <c r="K360" s="149"/>
      <c r="L360" s="149"/>
      <c r="M360" s="149"/>
      <c r="N360" s="149"/>
      <c r="O360" s="149"/>
      <c r="P360" s="207"/>
      <c r="Q360" s="150"/>
      <c r="R360" s="148" t="str">
        <f ca="1">IF(ISERROR($V360),"",OFFSET('Smelter Look-up'!$C$4,$V360-4,0)&amp;"")</f>
        <v>SCM Minera Lumina Copper (Caserones)</v>
      </c>
      <c r="S360" s="154" t="str">
        <f t="shared" ca="1" si="29"/>
        <v>CL</v>
      </c>
      <c r="T360" s="154" t="str">
        <f ca="1">IF(B360="","",IF(ISERROR(MATCH($J360,SorP!$B$1:$B$6261,0)),"",INDIRECT("'SorP'!$A$"&amp;MATCH($S360&amp;$J360,SorP!C:C,0))))</f>
        <v>CL-AT</v>
      </c>
      <c r="U360" s="167"/>
      <c r="V360" s="168">
        <f>IF(C360="",NA(),MATCH($B360&amp;$C360,'Smelter Look-up'!$J:$J,0))</f>
        <v>345</v>
      </c>
      <c r="X360" s="169">
        <f t="shared" ca="1" si="28"/>
        <v>0</v>
      </c>
      <c r="AB360" s="312" t="str">
        <f t="shared" si="30"/>
        <v>Copper</v>
      </c>
      <c r="AC360" s="169" t="str">
        <f t="shared" si="31"/>
        <v>Copper</v>
      </c>
      <c r="AD360" s="169" t="str">
        <f t="shared" si="32"/>
        <v>SCM Minera Lumina Copper (Caserones)</v>
      </c>
    </row>
    <row r="361" spans="1:30" s="169" customFormat="1" ht="76.5">
      <c r="A361" s="154" t="s">
        <v>18229</v>
      </c>
      <c r="B361" s="302" t="s">
        <v>18108</v>
      </c>
      <c r="C361" s="151" t="s">
        <v>19614</v>
      </c>
      <c r="D361" s="148" t="s">
        <v>19614</v>
      </c>
      <c r="E361" s="148" t="str">
        <f ca="1">IF(ISERROR($V361),"",OFFSET('Smelter Look-up'!$D$4,$V361-4,0)&amp;"")</f>
        <v>UNITED STATES OF AMERICA</v>
      </c>
      <c r="F361" s="148" t="str">
        <f ca="1">IF(ISERROR($V361),"",OFFSET('Smelter Look-up'!$E$4,$V361-4,0))</f>
        <v>CID004363</v>
      </c>
      <c r="G361" s="148" t="str">
        <f ca="1">IF(C361=$X$4,"Enter smelter details",IF(ISERROR($V361),"",OFFSET('Smelter Look-up'!$F$4,$V361-4,0)))</f>
        <v>RMI</v>
      </c>
      <c r="H361" s="204">
        <f ca="1">IF(ISERROR($V361),"",OFFSET('Smelter Look-up'!$G$4,$V361-4,0))</f>
        <v>0</v>
      </c>
      <c r="I361" s="205" t="str">
        <f ca="1">IF(ISERROR($V361),"",OFFSET('Smelter Look-up'!$H$4,$V361-4,0))</f>
        <v>Green Valley</v>
      </c>
      <c r="J361" s="205" t="str">
        <f ca="1">IF(ISERROR($V361),"",OFFSET('Smelter Look-up'!$I$4,$V361-4,0))</f>
        <v>Arizona</v>
      </c>
      <c r="K361" s="149"/>
      <c r="L361" s="149"/>
      <c r="M361" s="149"/>
      <c r="N361" s="149"/>
      <c r="O361" s="149"/>
      <c r="P361" s="207"/>
      <c r="Q361" s="150"/>
      <c r="R361" s="148" t="str">
        <f ca="1">IF(ISERROR($V361),"",OFFSET('Smelter Look-up'!$C$4,$V361-4,0)&amp;"")</f>
        <v>Freeport-McMoRan Inc. (Sierrita)</v>
      </c>
      <c r="S361" s="154" t="str">
        <f t="shared" ca="1" si="29"/>
        <v>US</v>
      </c>
      <c r="T361" s="154" t="str">
        <f ca="1">IF(B361="","",IF(ISERROR(MATCH($J361,SorP!$B$1:$B$6261,0)),"",INDIRECT("'SorP'!$A$"&amp;MATCH($S361&amp;$J361,SorP!C:C,0))))</f>
        <v>US-AZ</v>
      </c>
      <c r="U361" s="167"/>
      <c r="V361" s="168">
        <f>IF(C361="",NA(),MATCH($B361&amp;$C361,'Smelter Look-up'!$J:$J,0))</f>
        <v>250</v>
      </c>
      <c r="X361" s="169">
        <f t="shared" ca="1" si="28"/>
        <v>0</v>
      </c>
      <c r="AB361" s="312" t="str">
        <f t="shared" si="30"/>
        <v>Copper</v>
      </c>
      <c r="AC361" s="169" t="str">
        <f t="shared" si="31"/>
        <v>Copper</v>
      </c>
      <c r="AD361" s="169" t="str">
        <f t="shared" si="32"/>
        <v>Freeport-McMoRan Inc. (Sierrita)</v>
      </c>
    </row>
    <row r="362" spans="1:30" s="169" customFormat="1" ht="51">
      <c r="A362" s="154" t="s">
        <v>18189</v>
      </c>
      <c r="B362" s="302" t="s">
        <v>18108</v>
      </c>
      <c r="C362" s="151" t="s">
        <v>11933</v>
      </c>
      <c r="D362" s="148" t="s">
        <v>11933</v>
      </c>
      <c r="E362" s="148" t="str">
        <f ca="1">IF(ISERROR($V362),"",OFFSET('Smelter Look-up'!$D$4,$V362-4,0)&amp;"")</f>
        <v>CONGO, DEMOCRATIC REPUBLIC OF THE</v>
      </c>
      <c r="F362" s="148" t="str">
        <f ca="1">IF(ISERROR($V362),"",OFFSET('Smelter Look-up'!$E$4,$V362-4,0))</f>
        <v>CID004206</v>
      </c>
      <c r="G362" s="148" t="str">
        <f ca="1">IF(C362=$X$4,"Enter smelter details",IF(ISERROR($V362),"",OFFSET('Smelter Look-up'!$F$4,$V362-4,0)))</f>
        <v>RMI</v>
      </c>
      <c r="H362" s="204">
        <f ca="1">IF(ISERROR($V362),"",OFFSET('Smelter Look-up'!$G$4,$V362-4,0))</f>
        <v>0</v>
      </c>
      <c r="I362" s="205" t="str">
        <f ca="1">IF(ISERROR($V362),"",OFFSET('Smelter Look-up'!$H$4,$V362-4,0))</f>
        <v>Koruvichi</v>
      </c>
      <c r="J362" s="205" t="str">
        <f ca="1">IF(ISERROR($V362),"",OFFSET('Smelter Look-up'!$I$4,$V362-4,0))</f>
        <v>Lualaba</v>
      </c>
      <c r="K362" s="149"/>
      <c r="L362" s="149"/>
      <c r="M362" s="149"/>
      <c r="N362" s="149"/>
      <c r="O362" s="149"/>
      <c r="P362" s="207"/>
      <c r="Q362" s="150"/>
      <c r="R362" s="148" t="str">
        <f ca="1">IF(ISERROR($V362),"",OFFSET('Smelter Look-up'!$C$4,$V362-4,0)&amp;"")</f>
        <v>LUILU RESSOURCES SAS</v>
      </c>
      <c r="S362" s="154" t="str">
        <f t="shared" ca="1" si="29"/>
        <v>CD</v>
      </c>
      <c r="T362" s="154" t="str">
        <f ca="1">IF(B362="","",IF(ISERROR(MATCH($J362,SorP!$B$1:$B$6261,0)),"",INDIRECT("'SorP'!$A$"&amp;MATCH($S362&amp;$J362,SorP!C:C,0))))</f>
        <v>CD-LU</v>
      </c>
      <c r="U362" s="167"/>
      <c r="V362" s="168">
        <f>IF(C362="",NA(),MATCH($B362&amp;$C362,'Smelter Look-up'!$J:$J,0))</f>
        <v>296</v>
      </c>
      <c r="X362" s="169">
        <f t="shared" ca="1" si="28"/>
        <v>0</v>
      </c>
      <c r="AB362" s="312" t="str">
        <f t="shared" si="30"/>
        <v>Copper</v>
      </c>
      <c r="AC362" s="169" t="str">
        <f t="shared" si="31"/>
        <v>Copper</v>
      </c>
      <c r="AD362" s="169" t="str">
        <f t="shared" si="32"/>
        <v>LUILU RESSOURCES SAS</v>
      </c>
    </row>
    <row r="363" spans="1:30" s="169" customFormat="1" ht="76.5">
      <c r="A363" s="154" t="s">
        <v>19667</v>
      </c>
      <c r="B363" s="302" t="s">
        <v>18108</v>
      </c>
      <c r="C363" s="151" t="s">
        <v>19666</v>
      </c>
      <c r="D363" s="148" t="s">
        <v>19666</v>
      </c>
      <c r="E363" s="148" t="str">
        <f ca="1">IF(ISERROR($V363),"",OFFSET('Smelter Look-up'!$D$4,$V363-4,0)&amp;"")</f>
        <v>CHILE</v>
      </c>
      <c r="F363" s="148" t="str">
        <f ca="1">IF(ISERROR($V363),"",OFFSET('Smelter Look-up'!$E$4,$V363-4,0))</f>
        <v>CID004461</v>
      </c>
      <c r="G363" s="148" t="str">
        <f ca="1">IF(C363=$X$4,"Enter smelter details",IF(ISERROR($V363),"",OFFSET('Smelter Look-up'!$F$4,$V363-4,0)))</f>
        <v>RMI</v>
      </c>
      <c r="H363" s="204">
        <f ca="1">IF(ISERROR($V363),"",OFFSET('Smelter Look-up'!$G$4,$V363-4,0))</f>
        <v>0</v>
      </c>
      <c r="I363" s="205" t="str">
        <f ca="1">IF(ISERROR($V363),"",OFFSET('Smelter Look-up'!$H$4,$V363-4,0))</f>
        <v>Calama</v>
      </c>
      <c r="J363" s="205" t="str">
        <f ca="1">IF(ISERROR($V363),"",OFFSET('Smelter Look-up'!$I$4,$V363-4,0))</f>
        <v>Antofagasta</v>
      </c>
      <c r="K363" s="149"/>
      <c r="L363" s="149"/>
      <c r="M363" s="149"/>
      <c r="N363" s="149"/>
      <c r="O363" s="149"/>
      <c r="P363" s="207"/>
      <c r="Q363" s="150"/>
      <c r="R363" s="148" t="str">
        <f ca="1">IF(ISERROR($V363),"",OFFSET('Smelter Look-up'!$C$4,$V363-4,0)&amp;"")</f>
        <v>Sociedad Contractual Minera El Abra</v>
      </c>
      <c r="S363" s="154" t="str">
        <f t="shared" ca="1" si="29"/>
        <v>CL</v>
      </c>
      <c r="T363" s="154" t="str">
        <f ca="1">IF(B363="","",IF(ISERROR(MATCH($J363,SorP!$B$1:$B$6261,0)),"",INDIRECT("'SorP'!$A$"&amp;MATCH($S363&amp;$J363,SorP!C:C,0))))</f>
        <v>CL-AN</v>
      </c>
      <c r="U363" s="167"/>
      <c r="V363" s="168">
        <f>IF(C363="",NA(),MATCH($B363&amp;$C363,'Smelter Look-up'!$J:$J,0))</f>
        <v>348</v>
      </c>
      <c r="X363" s="169">
        <f t="shared" ca="1" si="28"/>
        <v>0</v>
      </c>
      <c r="AB363" s="312" t="str">
        <f t="shared" si="30"/>
        <v>Copper</v>
      </c>
      <c r="AC363" s="169" t="str">
        <f t="shared" si="31"/>
        <v>Copper</v>
      </c>
      <c r="AD363" s="169" t="str">
        <f t="shared" si="32"/>
        <v>Sociedad Contractual Minera El Abra</v>
      </c>
    </row>
    <row r="364" spans="1:30" s="169" customFormat="1" ht="76.5">
      <c r="A364" s="154" t="s">
        <v>18139</v>
      </c>
      <c r="B364" s="302" t="s">
        <v>18108</v>
      </c>
      <c r="C364" s="151" t="s">
        <v>19597</v>
      </c>
      <c r="D364" s="148" t="s">
        <v>19597</v>
      </c>
      <c r="E364" s="148" t="str">
        <f ca="1">IF(ISERROR($V364),"",OFFSET('Smelter Look-up'!$D$4,$V364-4,0)&amp;"")</f>
        <v>PERU</v>
      </c>
      <c r="F364" s="148" t="str">
        <f ca="1">IF(ISERROR($V364),"",OFFSET('Smelter Look-up'!$E$4,$V364-4,0))</f>
        <v>CID004460</v>
      </c>
      <c r="G364" s="148" t="str">
        <f ca="1">IF(C364=$X$4,"Enter smelter details",IF(ISERROR($V364),"",OFFSET('Smelter Look-up'!$F$4,$V364-4,0)))</f>
        <v>RMI</v>
      </c>
      <c r="H364" s="204">
        <f ca="1">IF(ISERROR($V364),"",OFFSET('Smelter Look-up'!$G$4,$V364-4,0))</f>
        <v>0</v>
      </c>
      <c r="I364" s="205" t="str">
        <f ca="1">IF(ISERROR($V364),"",OFFSET('Smelter Look-up'!$H$4,$V364-4,0))</f>
        <v>Arequipa</v>
      </c>
      <c r="J364" s="205" t="str">
        <f ca="1">IF(ISERROR($V364),"",OFFSET('Smelter Look-up'!$I$4,$V364-4,0))</f>
        <v>Arequipa</v>
      </c>
      <c r="K364" s="149"/>
      <c r="L364" s="149"/>
      <c r="M364" s="149"/>
      <c r="N364" s="149"/>
      <c r="O364" s="149"/>
      <c r="P364" s="207"/>
      <c r="Q364" s="150"/>
      <c r="R364" s="148" t="str">
        <f ca="1">IF(ISERROR($V364),"",OFFSET('Smelter Look-up'!$C$4,$V364-4,0)&amp;"")</f>
        <v>Sociedad Minera Cerro Verde S.A.</v>
      </c>
      <c r="S364" s="154" t="str">
        <f t="shared" ca="1" si="29"/>
        <v>PE</v>
      </c>
      <c r="T364" s="154" t="str">
        <f ca="1">IF(B364="","",IF(ISERROR(MATCH($J364,SorP!$B$1:$B$6261,0)),"",INDIRECT("'SorP'!$A$"&amp;MATCH($S364&amp;$J364,SorP!C:C,0))))</f>
        <v>PE-ARE</v>
      </c>
      <c r="U364" s="167"/>
      <c r="V364" s="168">
        <f>IF(C364="",NA(),MATCH($B364&amp;$C364,'Smelter Look-up'!$J:$J,0))</f>
        <v>349</v>
      </c>
      <c r="X364" s="169">
        <f t="shared" ca="1" si="28"/>
        <v>0</v>
      </c>
      <c r="AB364" s="312" t="str">
        <f t="shared" si="30"/>
        <v>Copper</v>
      </c>
      <c r="AC364" s="169" t="str">
        <f t="shared" si="31"/>
        <v>Copper</v>
      </c>
      <c r="AD364" s="169" t="str">
        <f t="shared" si="32"/>
        <v>Sociedad Minera Cerro Verde S.A.</v>
      </c>
    </row>
    <row r="365" spans="1:30" s="169" customFormat="1" ht="76.5">
      <c r="A365" s="154" t="s">
        <v>18139</v>
      </c>
      <c r="B365" s="302" t="s">
        <v>18108</v>
      </c>
      <c r="C365" s="151" t="s">
        <v>19597</v>
      </c>
      <c r="D365" s="148" t="s">
        <v>19597</v>
      </c>
      <c r="E365" s="148" t="str">
        <f ca="1">IF(ISERROR($V365),"",OFFSET('Smelter Look-up'!$D$4,$V365-4,0)&amp;"")</f>
        <v>PERU</v>
      </c>
      <c r="F365" s="148" t="str">
        <f ca="1">IF(ISERROR($V365),"",OFFSET('Smelter Look-up'!$E$4,$V365-4,0))</f>
        <v>CID004460</v>
      </c>
      <c r="G365" s="148" t="str">
        <f ca="1">IF(C365=$X$4,"Enter smelter details",IF(ISERROR($V365),"",OFFSET('Smelter Look-up'!$F$4,$V365-4,0)))</f>
        <v>RMI</v>
      </c>
      <c r="H365" s="204">
        <f ca="1">IF(ISERROR($V365),"",OFFSET('Smelter Look-up'!$G$4,$V365-4,0))</f>
        <v>0</v>
      </c>
      <c r="I365" s="205" t="str">
        <f ca="1">IF(ISERROR($V365),"",OFFSET('Smelter Look-up'!$H$4,$V365-4,0))</f>
        <v>Arequipa</v>
      </c>
      <c r="J365" s="205" t="str">
        <f ca="1">IF(ISERROR($V365),"",OFFSET('Smelter Look-up'!$I$4,$V365-4,0))</f>
        <v>Arequipa</v>
      </c>
      <c r="K365" s="149"/>
      <c r="L365" s="149"/>
      <c r="M365" s="149"/>
      <c r="N365" s="149"/>
      <c r="O365" s="149"/>
      <c r="P365" s="207"/>
      <c r="Q365" s="150"/>
      <c r="R365" s="148" t="str">
        <f ca="1">IF(ISERROR($V365),"",OFFSET('Smelter Look-up'!$C$4,$V365-4,0)&amp;"")</f>
        <v>Sociedad Minera Cerro Verde S.A.</v>
      </c>
      <c r="S365" s="154" t="str">
        <f t="shared" ca="1" si="29"/>
        <v>PE</v>
      </c>
      <c r="T365" s="154" t="str">
        <f ca="1">IF(B365="","",IF(ISERROR(MATCH($J365,SorP!$B$1:$B$6261,0)),"",INDIRECT("'SorP'!$A$"&amp;MATCH($S365&amp;$J365,SorP!C:C,0))))</f>
        <v>PE-ARE</v>
      </c>
      <c r="U365" s="167"/>
      <c r="V365" s="168">
        <f>IF(C365="",NA(),MATCH($B365&amp;$C365,'Smelter Look-up'!$J:$J,0))</f>
        <v>349</v>
      </c>
      <c r="X365" s="169">
        <f t="shared" ca="1" si="28"/>
        <v>0</v>
      </c>
      <c r="AB365" s="312" t="str">
        <f t="shared" si="30"/>
        <v>Copper</v>
      </c>
      <c r="AC365" s="169" t="str">
        <f t="shared" si="31"/>
        <v>Copper</v>
      </c>
      <c r="AD365" s="169" t="str">
        <f t="shared" si="32"/>
        <v>Sociedad Minera Cerro Verde S.A.</v>
      </c>
    </row>
    <row r="366" spans="1:30" s="169" customFormat="1" ht="38.25">
      <c r="A366" s="154" t="s">
        <v>18230</v>
      </c>
      <c r="B366" s="302" t="s">
        <v>18108</v>
      </c>
      <c r="C366" s="151" t="s">
        <v>20360</v>
      </c>
      <c r="D366" s="148" t="s">
        <v>20360</v>
      </c>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Unknown</v>
      </c>
      <c r="T366" s="154" t="str">
        <f ca="1">IF(B366="","",IF(ISERROR(MATCH($J366,SorP!$B$1:$B$6261,0)),"",INDIRECT("'SorP'!$A$"&amp;MATCH($S366&amp;$J366,SorP!C:C,0))))</f>
        <v/>
      </c>
      <c r="U366" s="167"/>
      <c r="V366" s="168" t="e">
        <f>IF(C366="",NA(),MATCH($B366&amp;$C366,'Smelter Look-up'!$J:$J,0))</f>
        <v>#N/A</v>
      </c>
      <c r="X366" s="169">
        <f t="shared" ca="1" si="28"/>
        <v>0</v>
      </c>
      <c r="AB366" s="312" t="str">
        <f t="shared" si="30"/>
        <v>Copper</v>
      </c>
      <c r="AC366" s="169" t="str">
        <f t="shared" si="31"/>
        <v>Copper</v>
      </c>
      <c r="AD366" s="169" t="str">
        <f t="shared" si="32"/>
        <v>Somika Miniere du Katanga -SOMIKA (Lupoto plant)</v>
      </c>
    </row>
    <row r="367" spans="1:30" s="169" customFormat="1" ht="114.75">
      <c r="A367" s="154" t="s">
        <v>18231</v>
      </c>
      <c r="B367" s="302" t="s">
        <v>18108</v>
      </c>
      <c r="C367" s="151" t="s">
        <v>256</v>
      </c>
      <c r="D367" s="148" t="s">
        <v>256</v>
      </c>
      <c r="E367" s="148" t="str">
        <f ca="1">IF(ISERROR($V367),"",OFFSET('Smelter Look-up'!$D$4,$V367-4,0)&amp;"")</f>
        <v>CONGO, DEMOCRATIC REPUBLIC OF THE</v>
      </c>
      <c r="F367" s="148" t="str">
        <f ca="1">IF(ISERROR($V367),"",OFFSET('Smelter Look-up'!$E$4,$V367-4,0))</f>
        <v>CID003805</v>
      </c>
      <c r="G367" s="148" t="str">
        <f ca="1">IF(C367=$X$4,"Enter smelter details",IF(ISERROR($V367),"",OFFSET('Smelter Look-up'!$F$4,$V367-4,0)))</f>
        <v>RMI</v>
      </c>
      <c r="H367" s="204">
        <f ca="1">IF(ISERROR($V367),"",OFFSET('Smelter Look-up'!$G$4,$V367-4,0))</f>
        <v>0</v>
      </c>
      <c r="I367" s="205" t="str">
        <f ca="1">IF(ISERROR($V367),"",OFFSET('Smelter Look-up'!$H$4,$V367-4,0))</f>
        <v>Lubumbashi</v>
      </c>
      <c r="J367" s="205" t="str">
        <f ca="1">IF(ISERROR($V367),"",OFFSET('Smelter Look-up'!$I$4,$V367-4,0))</f>
        <v>Haut-Katanga</v>
      </c>
      <c r="K367" s="149"/>
      <c r="L367" s="149"/>
      <c r="M367" s="149"/>
      <c r="N367" s="149"/>
      <c r="O367" s="149"/>
      <c r="P367" s="207"/>
      <c r="Q367" s="150"/>
      <c r="R367" s="148" t="str">
        <f ca="1">IF(ISERROR($V367),"",OFFSET('Smelter Look-up'!$C$4,$V367-4,0)&amp;"")</f>
        <v>Societe pour le Traitment du Terril de Lubumbashi (STL)</v>
      </c>
      <c r="S367" s="154" t="str">
        <f t="shared" ca="1" si="29"/>
        <v>CD</v>
      </c>
      <c r="T367" s="154" t="str">
        <f ca="1">IF(B367="","",IF(ISERROR(MATCH($J367,SorP!$B$1:$B$6261,0)),"",INDIRECT("'SorP'!$A$"&amp;MATCH($S367&amp;$J367,SorP!C:C,0))))</f>
        <v>CD-HK</v>
      </c>
      <c r="U367" s="167"/>
      <c r="V367" s="168">
        <f>IF(C367="",NA(),MATCH($B367&amp;$C367,'Smelter Look-up'!$J:$J,0))</f>
        <v>352</v>
      </c>
      <c r="X367" s="169">
        <f t="shared" ca="1" si="28"/>
        <v>0</v>
      </c>
      <c r="AB367" s="312" t="str">
        <f t="shared" si="30"/>
        <v>Copper</v>
      </c>
      <c r="AC367" s="169" t="str">
        <f t="shared" si="31"/>
        <v>Copper</v>
      </c>
      <c r="AD367" s="169" t="str">
        <f t="shared" si="32"/>
        <v>Societe pour le Traitment du Terril de Lubumbashi (STL)</v>
      </c>
    </row>
    <row r="368" spans="1:30" s="169" customFormat="1" ht="38.25">
      <c r="A368" s="154" t="s">
        <v>18230</v>
      </c>
      <c r="B368" s="302" t="s">
        <v>18108</v>
      </c>
      <c r="C368" s="151" t="s">
        <v>20360</v>
      </c>
      <c r="D368" s="148" t="s">
        <v>20360</v>
      </c>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Unknown</v>
      </c>
      <c r="T368" s="154" t="str">
        <f ca="1">IF(B368="","",IF(ISERROR(MATCH($J368,SorP!$B$1:$B$6261,0)),"",INDIRECT("'SorP'!$A$"&amp;MATCH($S368&amp;$J368,SorP!C:C,0))))</f>
        <v/>
      </c>
      <c r="U368" s="167"/>
      <c r="V368" s="168" t="e">
        <f>IF(C368="",NA(),MATCH($B368&amp;$C368,'Smelter Look-up'!$J:$J,0))</f>
        <v>#N/A</v>
      </c>
      <c r="X368" s="169">
        <f t="shared" ca="1" si="28"/>
        <v>0</v>
      </c>
      <c r="AB368" s="312" t="str">
        <f t="shared" si="30"/>
        <v>Copper</v>
      </c>
      <c r="AC368" s="169" t="str">
        <f t="shared" si="31"/>
        <v>Copper</v>
      </c>
      <c r="AD368" s="169" t="str">
        <f t="shared" si="32"/>
        <v>Somika Miniere du Katanga -SOMIKA (Lupoto plant)</v>
      </c>
    </row>
    <row r="369" spans="1:30" s="169" customFormat="1" ht="102">
      <c r="A369" s="154" t="s">
        <v>19620</v>
      </c>
      <c r="B369" s="302" t="s">
        <v>18108</v>
      </c>
      <c r="C369" s="151" t="s">
        <v>19619</v>
      </c>
      <c r="D369" s="148" t="s">
        <v>19619</v>
      </c>
      <c r="E369" s="148" t="str">
        <f ca="1">IF(ISERROR($V369),"",OFFSET('Smelter Look-up'!$D$4,$V369-4,0)&amp;"")</f>
        <v>PERU</v>
      </c>
      <c r="F369" s="148" t="str">
        <f ca="1">IF(ISERROR($V369),"",OFFSET('Smelter Look-up'!$E$4,$V369-4,0))</f>
        <v>CID004295</v>
      </c>
      <c r="G369" s="148" t="str">
        <f ca="1">IF(C369=$X$4,"Enter smelter details",IF(ISERROR($V369),"",OFFSET('Smelter Look-up'!$F$4,$V369-4,0)))</f>
        <v>RMI</v>
      </c>
      <c r="H369" s="204">
        <f ca="1">IF(ISERROR($V369),"",OFFSET('Smelter Look-up'!$G$4,$V369-4,0))</f>
        <v>0</v>
      </c>
      <c r="I369" s="205" t="str">
        <f ca="1">IF(ISERROR($V369),"",OFFSET('Smelter Look-up'!$H$4,$V369-4,0))</f>
        <v>Ilo</v>
      </c>
      <c r="J369" s="205" t="str">
        <f ca="1">IF(ISERROR($V369),"",OFFSET('Smelter Look-up'!$I$4,$V369-4,0))</f>
        <v>Moquegua</v>
      </c>
      <c r="K369" s="149"/>
      <c r="L369" s="149"/>
      <c r="M369" s="149"/>
      <c r="N369" s="149"/>
      <c r="O369" s="149"/>
      <c r="P369" s="207"/>
      <c r="Q369" s="150"/>
      <c r="R369" s="148" t="str">
        <f ca="1">IF(ISERROR($V369),"",OFFSET('Smelter Look-up'!$C$4,$V369-4,0)&amp;"")</f>
        <v>Southern Peru Copper Corporation (Industrial Unit of Ilo)</v>
      </c>
      <c r="S369" s="154" t="str">
        <f t="shared" ca="1" si="29"/>
        <v>PE</v>
      </c>
      <c r="T369" s="154" t="str">
        <f ca="1">IF(B369="","",IF(ISERROR(MATCH($J369,SorP!$B$1:$B$6261,0)),"",INDIRECT("'SorP'!$A$"&amp;MATCH($S369&amp;$J369,SorP!C:C,0))))</f>
        <v>PE-MOQ</v>
      </c>
      <c r="U369" s="167"/>
      <c r="V369" s="168">
        <f>IF(C369="",NA(),MATCH($B369&amp;$C369,'Smelter Look-up'!$J:$J,0))</f>
        <v>353</v>
      </c>
      <c r="X369" s="169">
        <f t="shared" ca="1" si="28"/>
        <v>0</v>
      </c>
      <c r="AB369" s="312" t="str">
        <f t="shared" si="30"/>
        <v>Copper</v>
      </c>
      <c r="AC369" s="169" t="str">
        <f t="shared" si="31"/>
        <v>Copper</v>
      </c>
      <c r="AD369" s="169" t="str">
        <f t="shared" si="32"/>
        <v>Southern Peru Copper Corporation (Industrial Unit of Ilo)</v>
      </c>
    </row>
    <row r="370" spans="1:30" s="169" customFormat="1" ht="127.5">
      <c r="A370" s="154" t="s">
        <v>19669</v>
      </c>
      <c r="B370" s="302" t="s">
        <v>18108</v>
      </c>
      <c r="C370" s="151" t="s">
        <v>19668</v>
      </c>
      <c r="D370" s="148" t="s">
        <v>19668</v>
      </c>
      <c r="E370" s="148" t="str">
        <f ca="1">IF(ISERROR($V370),"",OFFSET('Smelter Look-up'!$D$4,$V370-4,0)&amp;"")</f>
        <v>PERU</v>
      </c>
      <c r="F370" s="148" t="str">
        <f ca="1">IF(ISERROR($V370),"",OFFSET('Smelter Look-up'!$E$4,$V370-4,0))</f>
        <v>CID004303</v>
      </c>
      <c r="G370" s="148" t="str">
        <f ca="1">IF(C370=$X$4,"Enter smelter details",IF(ISERROR($V370),"",OFFSET('Smelter Look-up'!$F$4,$V370-4,0)))</f>
        <v>RMI</v>
      </c>
      <c r="H370" s="204">
        <f ca="1">IF(ISERROR($V370),"",OFFSET('Smelter Look-up'!$G$4,$V370-4,0))</f>
        <v>0</v>
      </c>
      <c r="I370" s="205" t="str">
        <f ca="1">IF(ISERROR($V370),"",OFFSET('Smelter Look-up'!$H$4,$V370-4,0))</f>
        <v>Jorge Basadre</v>
      </c>
      <c r="J370" s="205" t="str">
        <f ca="1">IF(ISERROR($V370),"",OFFSET('Smelter Look-up'!$I$4,$V370-4,0))</f>
        <v>Tacna</v>
      </c>
      <c r="K370" s="149"/>
      <c r="L370" s="149"/>
      <c r="M370" s="149"/>
      <c r="N370" s="149"/>
      <c r="O370" s="149"/>
      <c r="P370" s="207"/>
      <c r="Q370" s="150"/>
      <c r="R370" s="148" t="str">
        <f ca="1">IF(ISERROR($V370),"",OFFSET('Smelter Look-up'!$C$4,$V370-4,0)&amp;"")</f>
        <v>Southern Peru Copper Corporation (Industrial Unit of Toquepala)</v>
      </c>
      <c r="S370" s="154" t="str">
        <f t="shared" ca="1" si="29"/>
        <v>PE</v>
      </c>
      <c r="T370" s="154" t="str">
        <f ca="1">IF(B370="","",IF(ISERROR(MATCH($J370,SorP!$B$1:$B$6261,0)),"",INDIRECT("'SorP'!$A$"&amp;MATCH($S370&amp;$J370,SorP!C:C,0))))</f>
        <v>PE-TAC</v>
      </c>
      <c r="U370" s="167"/>
      <c r="V370" s="168">
        <f>IF(C370="",NA(),MATCH($B370&amp;$C370,'Smelter Look-up'!$J:$J,0))</f>
        <v>354</v>
      </c>
      <c r="X370" s="169">
        <f t="shared" ca="1" si="28"/>
        <v>0</v>
      </c>
      <c r="AB370" s="312" t="str">
        <f t="shared" si="30"/>
        <v>Copper</v>
      </c>
      <c r="AC370" s="169" t="str">
        <f t="shared" si="31"/>
        <v>Copper</v>
      </c>
      <c r="AD370" s="169" t="str">
        <f t="shared" si="32"/>
        <v>Southern Peru Copper Corporation (Industrial Unit of Toquepala)</v>
      </c>
    </row>
    <row r="371" spans="1:30" s="169" customFormat="1" ht="51">
      <c r="A371" s="154" t="s">
        <v>19455</v>
      </c>
      <c r="B371" s="302" t="s">
        <v>18108</v>
      </c>
      <c r="C371" s="151" t="s">
        <v>19640</v>
      </c>
      <c r="D371" s="148" t="s">
        <v>19640</v>
      </c>
      <c r="E371" s="148" t="str">
        <f ca="1">IF(ISERROR($V371),"",OFFSET('Smelter Look-up'!$D$4,$V371-4,0)&amp;"")</f>
        <v>CHILE</v>
      </c>
      <c r="F371" s="148" t="str">
        <f ca="1">IF(ISERROR($V371),"",OFFSET('Smelter Look-up'!$E$4,$V371-4,0))</f>
        <v>CID004464</v>
      </c>
      <c r="G371" s="148" t="str">
        <f ca="1">IF(C371=$X$4,"Enter smelter details",IF(ISERROR($V371),"",OFFSET('Smelter Look-up'!$F$4,$V371-4,0)))</f>
        <v>RMI</v>
      </c>
      <c r="H371" s="204">
        <f ca="1">IF(ISERROR($V371),"",OFFSET('Smelter Look-up'!$G$4,$V371-4,0))</f>
        <v>0</v>
      </c>
      <c r="I371" s="205" t="str">
        <f ca="1">IF(ISERROR($V371),"",OFFSET('Smelter Look-up'!$H$4,$V371-4,0))</f>
        <v>Sierra Gorda</v>
      </c>
      <c r="J371" s="205" t="str">
        <f ca="1">IF(ISERROR($V371),"",OFFSET('Smelter Look-up'!$I$4,$V371-4,0))</f>
        <v>Antofagasta</v>
      </c>
      <c r="K371" s="149"/>
      <c r="L371" s="149"/>
      <c r="M371" s="149"/>
      <c r="N371" s="149"/>
      <c r="O371" s="149"/>
      <c r="P371" s="207"/>
      <c r="Q371" s="150"/>
      <c r="R371" s="148" t="str">
        <f ca="1">IF(ISERROR($V371),"",OFFSET('Smelter Look-up'!$C$4,$V371-4,0)&amp;"")</f>
        <v>Minera Spence Limitada</v>
      </c>
      <c r="S371" s="154" t="str">
        <f t="shared" ca="1" si="29"/>
        <v>CL</v>
      </c>
      <c r="T371" s="154" t="str">
        <f ca="1">IF(B371="","",IF(ISERROR(MATCH($J371,SorP!$B$1:$B$6261,0)),"",INDIRECT("'SorP'!$A$"&amp;MATCH($S371&amp;$J371,SorP!C:C,0))))</f>
        <v>CL-AN</v>
      </c>
      <c r="U371" s="167"/>
      <c r="V371" s="168">
        <f>IF(C371="",NA(),MATCH($B371&amp;$C371,'Smelter Look-up'!$J:$J,0))</f>
        <v>309</v>
      </c>
      <c r="X371" s="169">
        <f t="shared" ca="1" si="28"/>
        <v>0</v>
      </c>
      <c r="AB371" s="312" t="str">
        <f t="shared" si="30"/>
        <v>Copper</v>
      </c>
      <c r="AC371" s="169" t="str">
        <f t="shared" si="31"/>
        <v>Copper</v>
      </c>
      <c r="AD371" s="169" t="str">
        <f t="shared" si="32"/>
        <v>Minera Spence Limitada</v>
      </c>
    </row>
    <row r="372" spans="1:30" s="169" customFormat="1" ht="63.75">
      <c r="A372" s="154" t="s">
        <v>18232</v>
      </c>
      <c r="B372" s="302" t="s">
        <v>18108</v>
      </c>
      <c r="C372" s="151" t="s">
        <v>11808</v>
      </c>
      <c r="D372" s="148" t="s">
        <v>11808</v>
      </c>
      <c r="E372" s="148" t="str">
        <f ca="1">IF(ISERROR($V372),"",OFFSET('Smelter Look-up'!$D$4,$V372-4,0)&amp;"")</f>
        <v>CONGO, DEMOCRATIC REPUBLIC OF THE</v>
      </c>
      <c r="F372" s="148" t="str">
        <f ca="1">IF(ISERROR($V372),"",OFFSET('Smelter Look-up'!$E$4,$V372-4,0))</f>
        <v>CID003795</v>
      </c>
      <c r="G372" s="148" t="str">
        <f ca="1">IF(C372=$X$4,"Enter smelter details",IF(ISERROR($V372),"",OFFSET('Smelter Look-up'!$F$4,$V372-4,0)))</f>
        <v>RMI</v>
      </c>
      <c r="H372" s="204">
        <f ca="1">IF(ISERROR($V372),"",OFFSET('Smelter Look-up'!$G$4,$V372-4,0))</f>
        <v>0</v>
      </c>
      <c r="I372" s="205" t="str">
        <f ca="1">IF(ISERROR($V372),"",OFFSET('Smelter Look-up'!$H$4,$V372-4,0))</f>
        <v>Tenke and Fungurume Town</v>
      </c>
      <c r="J372" s="205" t="str">
        <f ca="1">IF(ISERROR($V372),"",OFFSET('Smelter Look-up'!$I$4,$V372-4,0))</f>
        <v>Lualaba</v>
      </c>
      <c r="K372" s="149"/>
      <c r="L372" s="149"/>
      <c r="M372" s="149"/>
      <c r="N372" s="149"/>
      <c r="O372" s="149"/>
      <c r="P372" s="207"/>
      <c r="Q372" s="150"/>
      <c r="R372" s="148" t="str">
        <f ca="1">IF(ISERROR($V372),"",OFFSET('Smelter Look-up'!$C$4,$V372-4,0)&amp;"")</f>
        <v>Tenke Fungurume Mining SA</v>
      </c>
      <c r="S372" s="154" t="str">
        <f t="shared" ca="1" si="29"/>
        <v>CD</v>
      </c>
      <c r="T372" s="154" t="str">
        <f ca="1">IF(B372="","",IF(ISERROR(MATCH($J372,SorP!$B$1:$B$6261,0)),"",INDIRECT("'SorP'!$A$"&amp;MATCH($S372&amp;$J372,SorP!C:C,0))))</f>
        <v>CD-LU</v>
      </c>
      <c r="U372" s="167"/>
      <c r="V372" s="168">
        <f>IF(C372="",NA(),MATCH($B372&amp;$C372,'Smelter Look-up'!$J:$J,0))</f>
        <v>357</v>
      </c>
      <c r="X372" s="169">
        <f t="shared" ca="1" si="28"/>
        <v>0</v>
      </c>
      <c r="AB372" s="312" t="str">
        <f t="shared" si="30"/>
        <v>Copper</v>
      </c>
      <c r="AC372" s="169" t="str">
        <f t="shared" si="31"/>
        <v>Copper</v>
      </c>
      <c r="AD372" s="169" t="str">
        <f t="shared" si="32"/>
        <v>Tenke Fungurume Mining SA</v>
      </c>
    </row>
    <row r="373" spans="1:30" s="169" customFormat="1" ht="63.75">
      <c r="A373" s="154" t="s">
        <v>18232</v>
      </c>
      <c r="B373" s="302" t="s">
        <v>18108</v>
      </c>
      <c r="C373" s="151" t="s">
        <v>11808</v>
      </c>
      <c r="D373" s="148" t="s">
        <v>11808</v>
      </c>
      <c r="E373" s="148" t="str">
        <f ca="1">IF(ISERROR($V373),"",OFFSET('Smelter Look-up'!$D$4,$V373-4,0)&amp;"")</f>
        <v>CONGO, DEMOCRATIC REPUBLIC OF THE</v>
      </c>
      <c r="F373" s="148" t="str">
        <f ca="1">IF(ISERROR($V373),"",OFFSET('Smelter Look-up'!$E$4,$V373-4,0))</f>
        <v>CID003795</v>
      </c>
      <c r="G373" s="148" t="str">
        <f ca="1">IF(C373=$X$4,"Enter smelter details",IF(ISERROR($V373),"",OFFSET('Smelter Look-up'!$F$4,$V373-4,0)))</f>
        <v>RMI</v>
      </c>
      <c r="H373" s="204">
        <f ca="1">IF(ISERROR($V373),"",OFFSET('Smelter Look-up'!$G$4,$V373-4,0))</f>
        <v>0</v>
      </c>
      <c r="I373" s="205" t="str">
        <f ca="1">IF(ISERROR($V373),"",OFFSET('Smelter Look-up'!$H$4,$V373-4,0))</f>
        <v>Tenke and Fungurume Town</v>
      </c>
      <c r="J373" s="205" t="str">
        <f ca="1">IF(ISERROR($V373),"",OFFSET('Smelter Look-up'!$I$4,$V373-4,0))</f>
        <v>Lualaba</v>
      </c>
      <c r="K373" s="149"/>
      <c r="L373" s="149"/>
      <c r="M373" s="149"/>
      <c r="N373" s="149"/>
      <c r="O373" s="149"/>
      <c r="P373" s="207"/>
      <c r="Q373" s="150"/>
      <c r="R373" s="148" t="str">
        <f ca="1">IF(ISERROR($V373),"",OFFSET('Smelter Look-up'!$C$4,$V373-4,0)&amp;"")</f>
        <v>Tenke Fungurume Mining SA</v>
      </c>
      <c r="S373" s="154" t="str">
        <f t="shared" ca="1" si="29"/>
        <v>CD</v>
      </c>
      <c r="T373" s="154" t="str">
        <f ca="1">IF(B373="","",IF(ISERROR(MATCH($J373,SorP!$B$1:$B$6261,0)),"",INDIRECT("'SorP'!$A$"&amp;MATCH($S373&amp;$J373,SorP!C:C,0))))</f>
        <v>CD-LU</v>
      </c>
      <c r="U373" s="167"/>
      <c r="V373" s="168">
        <f>IF(C373="",NA(),MATCH($B373&amp;$C373,'Smelter Look-up'!$J:$J,0))</f>
        <v>357</v>
      </c>
      <c r="X373" s="169">
        <f t="shared" ca="1" si="28"/>
        <v>0</v>
      </c>
      <c r="AB373" s="312" t="str">
        <f t="shared" si="30"/>
        <v>Copper</v>
      </c>
      <c r="AC373" s="169" t="str">
        <f t="shared" si="31"/>
        <v>Copper</v>
      </c>
      <c r="AD373" s="169" t="str">
        <f t="shared" si="32"/>
        <v>Tenke Fungurume Mining SA</v>
      </c>
    </row>
    <row r="374" spans="1:30" s="169" customFormat="1" ht="127.5">
      <c r="A374" s="154" t="s">
        <v>19460</v>
      </c>
      <c r="B374" s="302" t="s">
        <v>18108</v>
      </c>
      <c r="C374" s="151" t="s">
        <v>19459</v>
      </c>
      <c r="D374" s="148" t="s">
        <v>19459</v>
      </c>
      <c r="E374" s="148" t="str">
        <f ca="1">IF(ISERROR($V374),"",OFFSET('Smelter Look-up'!$D$4,$V374-4,0)&amp;"")</f>
        <v>CHINA</v>
      </c>
      <c r="F374" s="148" t="str">
        <f ca="1">IF(ISERROR($V374),"",OFFSET('Smelter Look-up'!$E$4,$V374-4,0))</f>
        <v>CID005351</v>
      </c>
      <c r="G374" s="148" t="str">
        <f ca="1">IF(C374=$X$4,"Enter smelter details",IF(ISERROR($V374),"",OFFSET('Smelter Look-up'!$F$4,$V374-4,0)))</f>
        <v>RMI</v>
      </c>
      <c r="H374" s="204">
        <f ca="1">IF(ISERROR($V374),"",OFFSET('Smelter Look-up'!$G$4,$V374-4,0))</f>
        <v>0</v>
      </c>
      <c r="I374" s="205" t="str">
        <f ca="1">IF(ISERROR($V374),"",OFFSET('Smelter Look-up'!$H$4,$V374-4,0))</f>
        <v>Tongling</v>
      </c>
      <c r="J374" s="205" t="str">
        <f ca="1">IF(ISERROR($V374),"",OFFSET('Smelter Look-up'!$I$4,$V374-4,0))</f>
        <v>Anhui Sheng</v>
      </c>
      <c r="K374" s="149"/>
      <c r="L374" s="149"/>
      <c r="M374" s="149"/>
      <c r="N374" s="149"/>
      <c r="O374" s="149"/>
      <c r="P374" s="207"/>
      <c r="Q374" s="150"/>
      <c r="R374" s="148" t="str">
        <f ca="1">IF(ISERROR($V374),"",OFFSET('Smelter Look-up'!$C$4,$V374-4,0)&amp;"")</f>
        <v>Tongling Nonferrous Jinguan (Ausmelt) Copper Industry</v>
      </c>
      <c r="S374" s="154" t="str">
        <f t="shared" ca="1" si="29"/>
        <v>CN</v>
      </c>
      <c r="T374" s="154" t="str">
        <f ca="1">IF(B374="","",IF(ISERROR(MATCH($J374,SorP!$B$1:$B$6261,0)),"",INDIRECT("'SorP'!$A$"&amp;MATCH($S374&amp;$J374,SorP!C:C,0))))</f>
        <v>CN-AH</v>
      </c>
      <c r="U374" s="167"/>
      <c r="V374" s="168">
        <f>IF(C374="",NA(),MATCH($B374&amp;$C374,'Smelter Look-up'!$J:$J,0))</f>
        <v>359</v>
      </c>
      <c r="X374" s="169">
        <f t="shared" ca="1" si="28"/>
        <v>0</v>
      </c>
      <c r="AB374" s="312" t="str">
        <f t="shared" si="30"/>
        <v>Copper</v>
      </c>
      <c r="AC374" s="169" t="str">
        <f t="shared" si="31"/>
        <v>Copper</v>
      </c>
      <c r="AD374" s="169" t="str">
        <f t="shared" si="32"/>
        <v>Tongling Nonferrous Jinguan (Ausmelt) Copper Industry</v>
      </c>
    </row>
    <row r="375" spans="1:30" s="169" customFormat="1" ht="127.5">
      <c r="A375" s="154" t="s">
        <v>19460</v>
      </c>
      <c r="B375" s="302" t="s">
        <v>18108</v>
      </c>
      <c r="C375" s="151" t="s">
        <v>19459</v>
      </c>
      <c r="D375" s="148" t="s">
        <v>19459</v>
      </c>
      <c r="E375" s="148" t="str">
        <f ca="1">IF(ISERROR($V375),"",OFFSET('Smelter Look-up'!$D$4,$V375-4,0)&amp;"")</f>
        <v>CHINA</v>
      </c>
      <c r="F375" s="148" t="str">
        <f ca="1">IF(ISERROR($V375),"",OFFSET('Smelter Look-up'!$E$4,$V375-4,0))</f>
        <v>CID005351</v>
      </c>
      <c r="G375" s="148" t="str">
        <f ca="1">IF(C375=$X$4,"Enter smelter details",IF(ISERROR($V375),"",OFFSET('Smelter Look-up'!$F$4,$V375-4,0)))</f>
        <v>RMI</v>
      </c>
      <c r="H375" s="204">
        <f ca="1">IF(ISERROR($V375),"",OFFSET('Smelter Look-up'!$G$4,$V375-4,0))</f>
        <v>0</v>
      </c>
      <c r="I375" s="205" t="str">
        <f ca="1">IF(ISERROR($V375),"",OFFSET('Smelter Look-up'!$H$4,$V375-4,0))</f>
        <v>Tongling</v>
      </c>
      <c r="J375" s="205" t="str">
        <f ca="1">IF(ISERROR($V375),"",OFFSET('Smelter Look-up'!$I$4,$V375-4,0))</f>
        <v>Anhui Sheng</v>
      </c>
      <c r="K375" s="149"/>
      <c r="L375" s="149"/>
      <c r="M375" s="149"/>
      <c r="N375" s="149"/>
      <c r="O375" s="149"/>
      <c r="P375" s="207"/>
      <c r="Q375" s="150"/>
      <c r="R375" s="148" t="str">
        <f ca="1">IF(ISERROR($V375),"",OFFSET('Smelter Look-up'!$C$4,$V375-4,0)&amp;"")</f>
        <v>Tongling Nonferrous Jinguan (Ausmelt) Copper Industry</v>
      </c>
      <c r="S375" s="154" t="str">
        <f t="shared" ca="1" si="29"/>
        <v>CN</v>
      </c>
      <c r="T375" s="154" t="str">
        <f ca="1">IF(B375="","",IF(ISERROR(MATCH($J375,SorP!$B$1:$B$6261,0)),"",INDIRECT("'SorP'!$A$"&amp;MATCH($S375&amp;$J375,SorP!C:C,0))))</f>
        <v>CN-AH</v>
      </c>
      <c r="U375" s="167"/>
      <c r="V375" s="168">
        <f>IF(C375="",NA(),MATCH($B375&amp;$C375,'Smelter Look-up'!$J:$J,0))</f>
        <v>359</v>
      </c>
      <c r="X375" s="169">
        <f t="shared" ca="1" si="28"/>
        <v>0</v>
      </c>
      <c r="AB375" s="312" t="str">
        <f t="shared" si="30"/>
        <v>Copper</v>
      </c>
      <c r="AC375" s="169" t="str">
        <f t="shared" si="31"/>
        <v>Copper</v>
      </c>
      <c r="AD375" s="169" t="str">
        <f t="shared" si="32"/>
        <v>Tongling Nonferrous Jinguan (Ausmelt) Copper Industry</v>
      </c>
    </row>
    <row r="376" spans="1:30" s="169" customFormat="1" ht="127.5">
      <c r="A376" s="154" t="s">
        <v>19669</v>
      </c>
      <c r="B376" s="302" t="s">
        <v>18108</v>
      </c>
      <c r="C376" s="151" t="s">
        <v>19668</v>
      </c>
      <c r="D376" s="148" t="s">
        <v>19668</v>
      </c>
      <c r="E376" s="148" t="str">
        <f ca="1">IF(ISERROR($V376),"",OFFSET('Smelter Look-up'!$D$4,$V376-4,0)&amp;"")</f>
        <v>PERU</v>
      </c>
      <c r="F376" s="148" t="str">
        <f ca="1">IF(ISERROR($V376),"",OFFSET('Smelter Look-up'!$E$4,$V376-4,0))</f>
        <v>CID004303</v>
      </c>
      <c r="G376" s="148" t="str">
        <f ca="1">IF(C376=$X$4,"Enter smelter details",IF(ISERROR($V376),"",OFFSET('Smelter Look-up'!$F$4,$V376-4,0)))</f>
        <v>RMI</v>
      </c>
      <c r="H376" s="204">
        <f ca="1">IF(ISERROR($V376),"",OFFSET('Smelter Look-up'!$G$4,$V376-4,0))</f>
        <v>0</v>
      </c>
      <c r="I376" s="205" t="str">
        <f ca="1">IF(ISERROR($V376),"",OFFSET('Smelter Look-up'!$H$4,$V376-4,0))</f>
        <v>Jorge Basadre</v>
      </c>
      <c r="J376" s="205" t="str">
        <f ca="1">IF(ISERROR($V376),"",OFFSET('Smelter Look-up'!$I$4,$V376-4,0))</f>
        <v>Tacna</v>
      </c>
      <c r="K376" s="149"/>
      <c r="L376" s="149"/>
      <c r="M376" s="149"/>
      <c r="N376" s="149"/>
      <c r="O376" s="149"/>
      <c r="P376" s="207"/>
      <c r="Q376" s="150"/>
      <c r="R376" s="148" t="str">
        <f ca="1">IF(ISERROR($V376),"",OFFSET('Smelter Look-up'!$C$4,$V376-4,0)&amp;"")</f>
        <v>Southern Peru Copper Corporation (Industrial Unit of Toquepala)</v>
      </c>
      <c r="S376" s="154" t="str">
        <f t="shared" ca="1" si="29"/>
        <v>PE</v>
      </c>
      <c r="T376" s="154" t="str">
        <f ca="1">IF(B376="","",IF(ISERROR(MATCH($J376,SorP!$B$1:$B$6261,0)),"",INDIRECT("'SorP'!$A$"&amp;MATCH($S376&amp;$J376,SorP!C:C,0))))</f>
        <v>PE-TAC</v>
      </c>
      <c r="U376" s="167"/>
      <c r="V376" s="168">
        <f>IF(C376="",NA(),MATCH($B376&amp;$C376,'Smelter Look-up'!$J:$J,0))</f>
        <v>354</v>
      </c>
      <c r="X376" s="169">
        <f t="shared" ca="1" si="28"/>
        <v>0</v>
      </c>
      <c r="AB376" s="312" t="str">
        <f t="shared" si="30"/>
        <v>Copper</v>
      </c>
      <c r="AC376" s="169" t="str">
        <f t="shared" si="31"/>
        <v>Copper</v>
      </c>
      <c r="AD376" s="169" t="str">
        <f t="shared" si="32"/>
        <v>Southern Peru Copper Corporation (Industrial Unit of Toquepala)</v>
      </c>
    </row>
    <row r="377" spans="1:30" s="169" customFormat="1" ht="114.75">
      <c r="A377" s="154" t="s">
        <v>18235</v>
      </c>
      <c r="B377" s="302" t="s">
        <v>18108</v>
      </c>
      <c r="C377" s="151" t="s">
        <v>18234</v>
      </c>
      <c r="D377" s="148" t="s">
        <v>18234</v>
      </c>
      <c r="E377" s="148" t="str">
        <f ca="1">IF(ISERROR($V377),"",OFFSET('Smelter Look-up'!$D$4,$V377-4,0)&amp;"")</f>
        <v>JAPAN</v>
      </c>
      <c r="F377" s="148" t="str">
        <f ca="1">IF(ISERROR($V377),"",OFFSET('Smelter Look-up'!$E$4,$V377-4,0))</f>
        <v>CID003878</v>
      </c>
      <c r="G377" s="148" t="str">
        <f ca="1">IF(C377=$X$4,"Enter smelter details",IF(ISERROR($V377),"",OFFSET('Smelter Look-up'!$F$4,$V377-4,0)))</f>
        <v>RMI</v>
      </c>
      <c r="H377" s="204">
        <f ca="1">IF(ISERROR($V377),"",OFFSET('Smelter Look-up'!$G$4,$V377-4,0))</f>
        <v>0</v>
      </c>
      <c r="I377" s="205" t="str">
        <f ca="1">IF(ISERROR($V377),"",OFFSET('Smelter Look-up'!$H$4,$V377-4,0))</f>
        <v>Saijyo</v>
      </c>
      <c r="J377" s="205" t="str">
        <f ca="1">IF(ISERROR($V377),"",OFFSET('Smelter Look-up'!$I$4,$V377-4,0))</f>
        <v>Ehime</v>
      </c>
      <c r="K377" s="149"/>
      <c r="L377" s="149"/>
      <c r="M377" s="149"/>
      <c r="N377" s="149"/>
      <c r="O377" s="149"/>
      <c r="P377" s="207"/>
      <c r="Q377" s="150"/>
      <c r="R377" s="148" t="str">
        <f ca="1">IF(ISERROR($V377),"",OFFSET('Smelter Look-up'!$C$4,$V377-4,0)&amp;"")</f>
        <v>Toyo Smelter &amp; Refinery, Sumitomo Metal Mining</v>
      </c>
      <c r="S377" s="154" t="str">
        <f t="shared" ca="1" si="29"/>
        <v>JP</v>
      </c>
      <c r="T377" s="154" t="str">
        <f ca="1">IF(B377="","",IF(ISERROR(MATCH($J377,SorP!$B$1:$B$6261,0)),"",INDIRECT("'SorP'!$A$"&amp;MATCH($S377&amp;$J377,SorP!C:C,0))))</f>
        <v>JP-38</v>
      </c>
      <c r="U377" s="167"/>
      <c r="V377" s="168">
        <f>IF(C377="",NA(),MATCH($B377&amp;$C377,'Smelter Look-up'!$J:$J,0))</f>
        <v>362</v>
      </c>
      <c r="X377" s="169">
        <f t="shared" ca="1" si="28"/>
        <v>0</v>
      </c>
      <c r="AB377" s="312" t="str">
        <f t="shared" si="30"/>
        <v>Copper</v>
      </c>
      <c r="AC377" s="169" t="str">
        <f t="shared" si="31"/>
        <v>Copper</v>
      </c>
      <c r="AD377" s="169" t="str">
        <f t="shared" si="32"/>
        <v>Toyo Smelter &amp; Refinery, Sumitomo Metal Mining</v>
      </c>
    </row>
    <row r="378" spans="1:30" s="169" customFormat="1" ht="114.75">
      <c r="A378" s="154" t="s">
        <v>18235</v>
      </c>
      <c r="B378" s="302" t="s">
        <v>18108</v>
      </c>
      <c r="C378" s="151" t="s">
        <v>18234</v>
      </c>
      <c r="D378" s="148" t="s">
        <v>18234</v>
      </c>
      <c r="E378" s="148" t="str">
        <f ca="1">IF(ISERROR($V378),"",OFFSET('Smelter Look-up'!$D$4,$V378-4,0)&amp;"")</f>
        <v>JAPAN</v>
      </c>
      <c r="F378" s="148" t="str">
        <f ca="1">IF(ISERROR($V378),"",OFFSET('Smelter Look-up'!$E$4,$V378-4,0))</f>
        <v>CID003878</v>
      </c>
      <c r="G378" s="148" t="str">
        <f ca="1">IF(C378=$X$4,"Enter smelter details",IF(ISERROR($V378),"",OFFSET('Smelter Look-up'!$F$4,$V378-4,0)))</f>
        <v>RMI</v>
      </c>
      <c r="H378" s="204">
        <f ca="1">IF(ISERROR($V378),"",OFFSET('Smelter Look-up'!$G$4,$V378-4,0))</f>
        <v>0</v>
      </c>
      <c r="I378" s="205" t="str">
        <f ca="1">IF(ISERROR($V378),"",OFFSET('Smelter Look-up'!$H$4,$V378-4,0))</f>
        <v>Saijyo</v>
      </c>
      <c r="J378" s="205" t="str">
        <f ca="1">IF(ISERROR($V378),"",OFFSET('Smelter Look-up'!$I$4,$V378-4,0))</f>
        <v>Ehime</v>
      </c>
      <c r="K378" s="149"/>
      <c r="L378" s="149"/>
      <c r="M378" s="149"/>
      <c r="N378" s="149"/>
      <c r="O378" s="149"/>
      <c r="P378" s="207"/>
      <c r="Q378" s="150"/>
      <c r="R378" s="148" t="str">
        <f ca="1">IF(ISERROR($V378),"",OFFSET('Smelter Look-up'!$C$4,$V378-4,0)&amp;"")</f>
        <v>Toyo Smelter &amp; Refinery, Sumitomo Metal Mining</v>
      </c>
      <c r="S378" s="154" t="str">
        <f t="shared" ca="1" si="29"/>
        <v>JP</v>
      </c>
      <c r="T378" s="154" t="str">
        <f ca="1">IF(B378="","",IF(ISERROR(MATCH($J378,SorP!$B$1:$B$6261,0)),"",INDIRECT("'SorP'!$A$"&amp;MATCH($S378&amp;$J378,SorP!C:C,0))))</f>
        <v>JP-38</v>
      </c>
      <c r="U378" s="167"/>
      <c r="V378" s="168">
        <f>IF(C378="",NA(),MATCH($B378&amp;$C378,'Smelter Look-up'!$J:$J,0))</f>
        <v>362</v>
      </c>
      <c r="X378" s="169">
        <f t="shared" ca="1" si="28"/>
        <v>0</v>
      </c>
      <c r="AB378" s="312" t="str">
        <f t="shared" si="30"/>
        <v>Copper</v>
      </c>
      <c r="AC378" s="169" t="str">
        <f t="shared" si="31"/>
        <v>Copper</v>
      </c>
      <c r="AD378" s="169" t="str">
        <f t="shared" si="32"/>
        <v>Toyo Smelter &amp; Refinery, Sumitomo Metal Mining</v>
      </c>
    </row>
    <row r="379" spans="1:30" s="169" customFormat="1" ht="76.5">
      <c r="A379" s="154" t="s">
        <v>18237</v>
      </c>
      <c r="B379" s="302" t="s">
        <v>18108</v>
      </c>
      <c r="C379" s="151" t="s">
        <v>19615</v>
      </c>
      <c r="D379" s="148" t="s">
        <v>19615</v>
      </c>
      <c r="E379" s="148" t="str">
        <f ca="1">IF(ISERROR($V379),"",OFFSET('Smelter Look-up'!$D$4,$V379-4,0)&amp;"")</f>
        <v>UNITED STATES OF AMERICA</v>
      </c>
      <c r="F379" s="148" t="str">
        <f ca="1">IF(ISERROR($V379),"",OFFSET('Smelter Look-up'!$E$4,$V379-4,0))</f>
        <v>CID004367</v>
      </c>
      <c r="G379" s="148" t="str">
        <f ca="1">IF(C379=$X$4,"Enter smelter details",IF(ISERROR($V379),"",OFFSET('Smelter Look-up'!$F$4,$V379-4,0)))</f>
        <v>RMI</v>
      </c>
      <c r="H379" s="204">
        <f ca="1">IF(ISERROR($V379),"",OFFSET('Smelter Look-up'!$G$4,$V379-4,0))</f>
        <v>0</v>
      </c>
      <c r="I379" s="205" t="str">
        <f ca="1">IF(ISERROR($V379),"",OFFSET('Smelter Look-up'!$H$4,$V379-4,0))</f>
        <v>Tyrone</v>
      </c>
      <c r="J379" s="205" t="str">
        <f ca="1">IF(ISERROR($V379),"",OFFSET('Smelter Look-up'!$I$4,$V379-4,0))</f>
        <v>New Mexico</v>
      </c>
      <c r="K379" s="149"/>
      <c r="L379" s="149"/>
      <c r="M379" s="149"/>
      <c r="N379" s="149"/>
      <c r="O379" s="149"/>
      <c r="P379" s="207"/>
      <c r="Q379" s="150"/>
      <c r="R379" s="148" t="str">
        <f ca="1">IF(ISERROR($V379),"",OFFSET('Smelter Look-up'!$C$4,$V379-4,0)&amp;"")</f>
        <v>Freeport-McMoRan Inc. (Tyrone)</v>
      </c>
      <c r="S379" s="154" t="str">
        <f t="shared" ca="1" si="29"/>
        <v>US</v>
      </c>
      <c r="T379" s="154" t="str">
        <f ca="1">IF(B379="","",IF(ISERROR(MATCH($J379,SorP!$B$1:$B$6261,0)),"",INDIRECT("'SorP'!$A$"&amp;MATCH($S379&amp;$J379,SorP!C:C,0))))</f>
        <v>US-NM</v>
      </c>
      <c r="U379" s="167"/>
      <c r="V379" s="168">
        <f>IF(C379="",NA(),MATCH($B379&amp;$C379,'Smelter Look-up'!$J:$J,0))</f>
        <v>251</v>
      </c>
      <c r="X379" s="169">
        <f t="shared" ca="1" si="28"/>
        <v>0</v>
      </c>
      <c r="AB379" s="312" t="str">
        <f t="shared" si="30"/>
        <v>Copper</v>
      </c>
      <c r="AC379" s="169" t="str">
        <f t="shared" si="31"/>
        <v>Copper</v>
      </c>
      <c r="AD379" s="169" t="str">
        <f t="shared" si="32"/>
        <v>Freeport-McMoRan Inc. (Tyrone)</v>
      </c>
    </row>
    <row r="380" spans="1:30" s="169" customFormat="1" ht="76.5">
      <c r="A380" s="154" t="s">
        <v>18237</v>
      </c>
      <c r="B380" s="302" t="s">
        <v>18108</v>
      </c>
      <c r="C380" s="151" t="s">
        <v>19615</v>
      </c>
      <c r="D380" s="148" t="s">
        <v>19615</v>
      </c>
      <c r="E380" s="148" t="str">
        <f ca="1">IF(ISERROR($V380),"",OFFSET('Smelter Look-up'!$D$4,$V380-4,0)&amp;"")</f>
        <v>UNITED STATES OF AMERICA</v>
      </c>
      <c r="F380" s="148" t="str">
        <f ca="1">IF(ISERROR($V380),"",OFFSET('Smelter Look-up'!$E$4,$V380-4,0))</f>
        <v>CID004367</v>
      </c>
      <c r="G380" s="148" t="str">
        <f ca="1">IF(C380=$X$4,"Enter smelter details",IF(ISERROR($V380),"",OFFSET('Smelter Look-up'!$F$4,$V380-4,0)))</f>
        <v>RMI</v>
      </c>
      <c r="H380" s="204">
        <f ca="1">IF(ISERROR($V380),"",OFFSET('Smelter Look-up'!$G$4,$V380-4,0))</f>
        <v>0</v>
      </c>
      <c r="I380" s="205" t="str">
        <f ca="1">IF(ISERROR($V380),"",OFFSET('Smelter Look-up'!$H$4,$V380-4,0))</f>
        <v>Tyrone</v>
      </c>
      <c r="J380" s="205" t="str">
        <f ca="1">IF(ISERROR($V380),"",OFFSET('Smelter Look-up'!$I$4,$V380-4,0))</f>
        <v>New Mexico</v>
      </c>
      <c r="K380" s="149"/>
      <c r="L380" s="149"/>
      <c r="M380" s="149"/>
      <c r="N380" s="149"/>
      <c r="O380" s="149"/>
      <c r="P380" s="207"/>
      <c r="Q380" s="150"/>
      <c r="R380" s="148" t="str">
        <f ca="1">IF(ISERROR($V380),"",OFFSET('Smelter Look-up'!$C$4,$V380-4,0)&amp;"")</f>
        <v>Freeport-McMoRan Inc. (Tyrone)</v>
      </c>
      <c r="S380" s="154" t="str">
        <f t="shared" ca="1" si="29"/>
        <v>US</v>
      </c>
      <c r="T380" s="154" t="str">
        <f ca="1">IF(B380="","",IF(ISERROR(MATCH($J380,SorP!$B$1:$B$6261,0)),"",INDIRECT("'SorP'!$A$"&amp;MATCH($S380&amp;$J380,SorP!C:C,0))))</f>
        <v>US-NM</v>
      </c>
      <c r="U380" s="167"/>
      <c r="V380" s="168">
        <f>IF(C380="",NA(),MATCH($B380&amp;$C380,'Smelter Look-up'!$J:$J,0))</f>
        <v>251</v>
      </c>
      <c r="X380" s="169">
        <f t="shared" ca="1" si="28"/>
        <v>0</v>
      </c>
      <c r="AB380" s="312" t="str">
        <f t="shared" si="30"/>
        <v>Copper</v>
      </c>
      <c r="AC380" s="169" t="str">
        <f t="shared" si="31"/>
        <v>Copper</v>
      </c>
      <c r="AD380" s="169" t="str">
        <f t="shared" si="32"/>
        <v>Freeport-McMoRan Inc. (Tyrone)</v>
      </c>
    </row>
    <row r="381" spans="1:30" s="169" customFormat="1" ht="38.25">
      <c r="A381" s="154" t="s">
        <v>18180</v>
      </c>
      <c r="B381" s="302" t="s">
        <v>18108</v>
      </c>
      <c r="C381" s="151" t="s">
        <v>19451</v>
      </c>
      <c r="D381" s="148" t="s">
        <v>19451</v>
      </c>
      <c r="E381" s="148" t="str">
        <f ca="1">IF(ISERROR($V381),"",OFFSET('Smelter Look-up'!$D$4,$V381-4,0)&amp;"")</f>
        <v>MEXICO</v>
      </c>
      <c r="F381" s="148" t="str">
        <f ca="1">IF(ISERROR($V381),"",OFFSET('Smelter Look-up'!$E$4,$V381-4,0))</f>
        <v>CID004271</v>
      </c>
      <c r="G381" s="148" t="str">
        <f ca="1">IF(C381=$X$4,"Enter smelter details",IF(ISERROR($V381),"",OFFSET('Smelter Look-up'!$F$4,$V381-4,0)))</f>
        <v>RMI</v>
      </c>
      <c r="H381" s="204">
        <f ca="1">IF(ISERROR($V381),"",OFFSET('Smelter Look-up'!$G$4,$V381-4,0))</f>
        <v>0</v>
      </c>
      <c r="I381" s="205" t="str">
        <f ca="1">IF(ISERROR($V381),"",OFFSET('Smelter Look-up'!$H$4,$V381-4,0))</f>
        <v>Villa Hidalgo</v>
      </c>
      <c r="J381" s="205" t="str">
        <f ca="1">IF(ISERROR($V381),"",OFFSET('Smelter Look-up'!$I$4,$V381-4,0))</f>
        <v>Jalisco</v>
      </c>
      <c r="K381" s="149"/>
      <c r="L381" s="149"/>
      <c r="M381" s="149"/>
      <c r="N381" s="149"/>
      <c r="O381" s="149"/>
      <c r="P381" s="207"/>
      <c r="Q381" s="150"/>
      <c r="R381" s="148" t="str">
        <f ca="1">IF(ISERROR($V381),"",OFFSET('Smelter Look-up'!$C$4,$V381-4,0)&amp;"")</f>
        <v>Unidad La Caridad</v>
      </c>
      <c r="S381" s="154" t="str">
        <f t="shared" ca="1" si="29"/>
        <v>MX</v>
      </c>
      <c r="T381" s="154" t="str">
        <f ca="1">IF(B381="","",IF(ISERROR(MATCH($J381,SorP!$B$1:$B$6261,0)),"",INDIRECT("'SorP'!$A$"&amp;MATCH($S381&amp;$J381,SorP!C:C,0))))</f>
        <v>MX-JAL</v>
      </c>
      <c r="U381" s="167"/>
      <c r="V381" s="168">
        <f>IF(C381="",NA(),MATCH($B381&amp;$C381,'Smelter Look-up'!$J:$J,0))</f>
        <v>365</v>
      </c>
      <c r="X381" s="169">
        <f t="shared" ca="1" si="28"/>
        <v>0</v>
      </c>
      <c r="AB381" s="312" t="str">
        <f t="shared" si="30"/>
        <v>Copper</v>
      </c>
      <c r="AC381" s="169" t="str">
        <f t="shared" si="31"/>
        <v>Copper</v>
      </c>
      <c r="AD381" s="169" t="str">
        <f t="shared" si="32"/>
        <v>Unidad La Caridad</v>
      </c>
    </row>
    <row r="382" spans="1:30" s="169" customFormat="1" ht="89.25">
      <c r="A382" s="154" t="s">
        <v>19635</v>
      </c>
      <c r="B382" s="302" t="s">
        <v>18108</v>
      </c>
      <c r="C382" s="151" t="s">
        <v>272</v>
      </c>
      <c r="D382" s="148" t="s">
        <v>272</v>
      </c>
      <c r="E382" s="148" t="str">
        <f ca="1">IF(ISERROR($V382),"",OFFSET('Smelter Look-up'!$D$4,$V382-4,0)&amp;"")</f>
        <v>CANADA</v>
      </c>
      <c r="F382" s="148" t="str">
        <f ca="1">IF(ISERROR($V382),"",OFFSET('Smelter Look-up'!$E$4,$V382-4,0))</f>
        <v>CID004427</v>
      </c>
      <c r="G382" s="148" t="str">
        <f ca="1">IF(C382=$X$4,"Enter smelter details",IF(ISERROR($V382),"",OFFSET('Smelter Look-up'!$F$4,$V382-4,0)))</f>
        <v>RMI</v>
      </c>
      <c r="H382" s="204">
        <f ca="1">IF(ISERROR($V382),"",OFFSET('Smelter Look-up'!$G$4,$V382-4,0))</f>
        <v>0</v>
      </c>
      <c r="I382" s="205" t="str">
        <f ca="1">IF(ISERROR($V382),"",OFFSET('Smelter Look-up'!$H$4,$V382-4,0))</f>
        <v>Long Harbour</v>
      </c>
      <c r="J382" s="205" t="str">
        <f ca="1">IF(ISERROR($V382),"",OFFSET('Smelter Look-up'!$I$4,$V382-4,0))</f>
        <v>Newfoundland and Labrador</v>
      </c>
      <c r="K382" s="149"/>
      <c r="L382" s="149"/>
      <c r="M382" s="149"/>
      <c r="N382" s="149"/>
      <c r="O382" s="149"/>
      <c r="P382" s="207"/>
      <c r="Q382" s="150"/>
      <c r="R382" s="148" t="str">
        <f ca="1">IF(ISERROR($V382),"",OFFSET('Smelter Look-up'!$C$4,$V382-4,0)&amp;"")</f>
        <v>Vale – Long Harbour Processing Plant (LHPP)</v>
      </c>
      <c r="S382" s="154" t="str">
        <f t="shared" ca="1" si="29"/>
        <v>CA</v>
      </c>
      <c r="T382" s="154" t="str">
        <f ca="1">IF(B382="","",IF(ISERROR(MATCH($J382,SorP!$B$1:$B$6261,0)),"",INDIRECT("'SorP'!$A$"&amp;MATCH($S382&amp;$J382,SorP!C:C,0))))</f>
        <v>CA-NL</v>
      </c>
      <c r="U382" s="167"/>
      <c r="V382" s="168">
        <f>IF(C382="",NA(),MATCH($B382&amp;$C382,'Smelter Look-up'!$J:$J,0))</f>
        <v>366</v>
      </c>
      <c r="X382" s="169">
        <f t="shared" ca="1" si="28"/>
        <v>0</v>
      </c>
      <c r="AB382" s="312" t="str">
        <f t="shared" si="30"/>
        <v>Copper</v>
      </c>
      <c r="AC382" s="169" t="str">
        <f t="shared" si="31"/>
        <v>Copper</v>
      </c>
      <c r="AD382" s="169" t="str">
        <f t="shared" si="32"/>
        <v>Vale – Long Harbour Processing Plant (LHPP)</v>
      </c>
    </row>
    <row r="383" spans="1:30" s="169" customFormat="1" ht="76.5">
      <c r="A383" s="154" t="s">
        <v>18239</v>
      </c>
      <c r="B383" s="302" t="s">
        <v>18108</v>
      </c>
      <c r="C383" s="151" t="s">
        <v>18238</v>
      </c>
      <c r="D383" s="148" t="s">
        <v>18238</v>
      </c>
      <c r="E383" s="148" t="str">
        <f ca="1">IF(ISERROR($V383),"",OFFSET('Smelter Look-up'!$D$4,$V383-4,0)&amp;"")</f>
        <v>CANADA</v>
      </c>
      <c r="F383" s="148" t="str">
        <f ca="1">IF(ISERROR($V383),"",OFFSET('Smelter Look-up'!$E$4,$V383-4,0))</f>
        <v>CID004428</v>
      </c>
      <c r="G383" s="148" t="str">
        <f ca="1">IF(C383=$X$4,"Enter smelter details",IF(ISERROR($V383),"",OFFSET('Smelter Look-up'!$F$4,$V383-4,0)))</f>
        <v>RMI</v>
      </c>
      <c r="H383" s="204">
        <f ca="1">IF(ISERROR($V383),"",OFFSET('Smelter Look-up'!$G$4,$V383-4,0))</f>
        <v>0</v>
      </c>
      <c r="I383" s="205" t="str">
        <f ca="1">IF(ISERROR($V383),"",OFFSET('Smelter Look-up'!$H$4,$V383-4,0))</f>
        <v>Sudbury</v>
      </c>
      <c r="J383" s="205" t="str">
        <f ca="1">IF(ISERROR($V383),"",OFFSET('Smelter Look-up'!$I$4,$V383-4,0))</f>
        <v>Ontario</v>
      </c>
      <c r="K383" s="149"/>
      <c r="L383" s="149"/>
      <c r="M383" s="149"/>
      <c r="N383" s="149"/>
      <c r="O383" s="149"/>
      <c r="P383" s="207"/>
      <c r="Q383" s="150"/>
      <c r="R383" s="148" t="str">
        <f ca="1">IF(ISERROR($V383),"",OFFSET('Smelter Look-up'!$C$4,$V383-4,0)&amp;"")</f>
        <v>Vale Copper Cliff Nickel Refinery</v>
      </c>
      <c r="S383" s="154" t="str">
        <f t="shared" ca="1" si="29"/>
        <v>CA</v>
      </c>
      <c r="T383" s="154" t="str">
        <f ca="1">IF(B383="","",IF(ISERROR(MATCH($J383,SorP!$B$1:$B$6261,0)),"",INDIRECT("'SorP'!$A$"&amp;MATCH($S383&amp;$J383,SorP!C:C,0))))</f>
        <v>CA-ON</v>
      </c>
      <c r="U383" s="167"/>
      <c r="V383" s="168">
        <f>IF(C383="",NA(),MATCH($B383&amp;$C383,'Smelter Look-up'!$J:$J,0))</f>
        <v>367</v>
      </c>
      <c r="X383" s="169">
        <f t="shared" ref="X383:X446" ca="1" si="33">IF(AND(C383="Smelter not listed",OR(LEN(D383)=0,LEN(E383)=0)),1,0)</f>
        <v>0</v>
      </c>
      <c r="AB383" s="312" t="str">
        <f t="shared" si="30"/>
        <v>Copper</v>
      </c>
      <c r="AC383" s="169" t="str">
        <f t="shared" si="31"/>
        <v>Copper</v>
      </c>
      <c r="AD383" s="169" t="str">
        <f t="shared" si="32"/>
        <v>Vale Copper Cliff Nickel Refinery</v>
      </c>
    </row>
    <row r="384" spans="1:30" s="169" customFormat="1" ht="63.75">
      <c r="A384" s="154" t="s">
        <v>18242</v>
      </c>
      <c r="B384" s="302" t="s">
        <v>18108</v>
      </c>
      <c r="C384" s="151" t="s">
        <v>18241</v>
      </c>
      <c r="D384" s="148" t="s">
        <v>18241</v>
      </c>
      <c r="E384" s="148" t="str">
        <f ca="1">IF(ISERROR($V384),"",OFFSET('Smelter Look-up'!$D$4,$V384-4,0)&amp;"")</f>
        <v>INDIA</v>
      </c>
      <c r="F384" s="148" t="str">
        <f ca="1">IF(ISERROR($V384),"",OFFSET('Smelter Look-up'!$E$4,$V384-4,0))</f>
        <v>CID004228</v>
      </c>
      <c r="G384" s="148" t="str">
        <f ca="1">IF(C384=$X$4,"Enter smelter details",IF(ISERROR($V384),"",OFFSET('Smelter Look-up'!$F$4,$V384-4,0)))</f>
        <v>RMI</v>
      </c>
      <c r="H384" s="204">
        <f ca="1">IF(ISERROR($V384),"",OFFSET('Smelter Look-up'!$G$4,$V384-4,0))</f>
        <v>0</v>
      </c>
      <c r="I384" s="205" t="str">
        <f ca="1">IF(ISERROR($V384),"",OFFSET('Smelter Look-up'!$H$4,$V384-4,0))</f>
        <v>Silvassa</v>
      </c>
      <c r="J384" s="205" t="str">
        <f ca="1">IF(ISERROR($V384),"",OFFSET('Smelter Look-up'!$I$4,$V384-4,0))</f>
        <v>Dādra and Nagar Haveli and Damān and Diu</v>
      </c>
      <c r="K384" s="149"/>
      <c r="L384" s="149"/>
      <c r="M384" s="149"/>
      <c r="N384" s="149"/>
      <c r="O384" s="149"/>
      <c r="P384" s="207"/>
      <c r="Q384" s="150"/>
      <c r="R384" s="148" t="str">
        <f ca="1">IF(ISERROR($V384),"",OFFSET('Smelter Look-up'!$C$4,$V384-4,0)&amp;"")</f>
        <v>Vedanta Limited-Sterlite Copper</v>
      </c>
      <c r="S384" s="154" t="str">
        <f t="shared" ref="S384:S447" ca="1" si="34">IF(B384="","",IF(ISERROR(MATCH($E384,CL,0)),"Unknown",INDIRECT("'C'!$A$"&amp;MATCH($E384,CL,0)+1)))</f>
        <v>IN</v>
      </c>
      <c r="T384" s="154" t="str">
        <f ca="1">IF(B384="","",IF(ISERROR(MATCH($J384,SorP!$B$1:$B$6261,0)),"",INDIRECT("'SorP'!$A$"&amp;MATCH($S384&amp;$J384,SorP!C:C,0))))</f>
        <v>IN-DH</v>
      </c>
      <c r="U384" s="167"/>
      <c r="V384" s="168">
        <f>IF(C384="",NA(),MATCH($B384&amp;$C384,'Smelter Look-up'!$J:$J,0))</f>
        <v>369</v>
      </c>
      <c r="X384" s="169">
        <f t="shared" ca="1" si="33"/>
        <v>0</v>
      </c>
      <c r="AB384" s="312" t="str">
        <f t="shared" si="30"/>
        <v>Copper</v>
      </c>
      <c r="AC384" s="169" t="str">
        <f t="shared" si="31"/>
        <v>Copper</v>
      </c>
      <c r="AD384" s="169" t="str">
        <f t="shared" si="32"/>
        <v>Vedanta Limited-Sterlite Copper</v>
      </c>
    </row>
    <row r="385" spans="1:30" s="169" customFormat="1" ht="63.75">
      <c r="A385" s="154" t="s">
        <v>18242</v>
      </c>
      <c r="B385" s="302" t="s">
        <v>18108</v>
      </c>
      <c r="C385" s="151" t="s">
        <v>18241</v>
      </c>
      <c r="D385" s="148" t="s">
        <v>18241</v>
      </c>
      <c r="E385" s="148" t="str">
        <f ca="1">IF(ISERROR($V385),"",OFFSET('Smelter Look-up'!$D$4,$V385-4,0)&amp;"")</f>
        <v>INDIA</v>
      </c>
      <c r="F385" s="148" t="str">
        <f ca="1">IF(ISERROR($V385),"",OFFSET('Smelter Look-up'!$E$4,$V385-4,0))</f>
        <v>CID004228</v>
      </c>
      <c r="G385" s="148" t="str">
        <f ca="1">IF(C385=$X$4,"Enter smelter details",IF(ISERROR($V385),"",OFFSET('Smelter Look-up'!$F$4,$V385-4,0)))</f>
        <v>RMI</v>
      </c>
      <c r="H385" s="204">
        <f ca="1">IF(ISERROR($V385),"",OFFSET('Smelter Look-up'!$G$4,$V385-4,0))</f>
        <v>0</v>
      </c>
      <c r="I385" s="205" t="str">
        <f ca="1">IF(ISERROR($V385),"",OFFSET('Smelter Look-up'!$H$4,$V385-4,0))</f>
        <v>Silvassa</v>
      </c>
      <c r="J385" s="205" t="str">
        <f ca="1">IF(ISERROR($V385),"",OFFSET('Smelter Look-up'!$I$4,$V385-4,0))</f>
        <v>Dādra and Nagar Haveli and Damān and Diu</v>
      </c>
      <c r="K385" s="149"/>
      <c r="L385" s="149"/>
      <c r="M385" s="149"/>
      <c r="N385" s="149"/>
      <c r="O385" s="149"/>
      <c r="P385" s="207"/>
      <c r="Q385" s="150"/>
      <c r="R385" s="148" t="str">
        <f ca="1">IF(ISERROR($V385),"",OFFSET('Smelter Look-up'!$C$4,$V385-4,0)&amp;"")</f>
        <v>Vedanta Limited-Sterlite Copper</v>
      </c>
      <c r="S385" s="154" t="str">
        <f t="shared" ca="1" si="34"/>
        <v>IN</v>
      </c>
      <c r="T385" s="154" t="str">
        <f ca="1">IF(B385="","",IF(ISERROR(MATCH($J385,SorP!$B$1:$B$6261,0)),"",INDIRECT("'SorP'!$A$"&amp;MATCH($S385&amp;$J385,SorP!C:C,0))))</f>
        <v>IN-DH</v>
      </c>
      <c r="U385" s="167"/>
      <c r="V385" s="168">
        <f>IF(C385="",NA(),MATCH($B385&amp;$C385,'Smelter Look-up'!$J:$J,0))</f>
        <v>369</v>
      </c>
      <c r="X385" s="169">
        <f t="shared" ca="1" si="33"/>
        <v>0</v>
      </c>
      <c r="AB385" s="312" t="str">
        <f t="shared" si="30"/>
        <v>Copper</v>
      </c>
      <c r="AC385" s="169" t="str">
        <f t="shared" si="31"/>
        <v>Copper</v>
      </c>
      <c r="AD385" s="169" t="str">
        <f t="shared" si="32"/>
        <v>Vedanta Limited-Sterlite Copper</v>
      </c>
    </row>
    <row r="386" spans="1:30" s="169" customFormat="1" ht="51">
      <c r="A386" s="154" t="s">
        <v>19464</v>
      </c>
      <c r="B386" s="302" t="s">
        <v>18108</v>
      </c>
      <c r="C386" s="151" t="s">
        <v>19463</v>
      </c>
      <c r="D386" s="148" t="s">
        <v>19463</v>
      </c>
      <c r="E386" s="148" t="str">
        <f ca="1">IF(ISERROR($V386),"",OFFSET('Smelter Look-up'!$D$4,$V386-4,0)&amp;"")</f>
        <v>KOREA, REPUBLIC OF</v>
      </c>
      <c r="F386" s="148" t="str">
        <f ca="1">IF(ISERROR($V386),"",OFFSET('Smelter Look-up'!$E$4,$V386-4,0))</f>
        <v>CID005289</v>
      </c>
      <c r="G386" s="148" t="str">
        <f ca="1">IF(C386=$X$4,"Enter smelter details",IF(ISERROR($V386),"",OFFSET('Smelter Look-up'!$F$4,$V386-4,0)))</f>
        <v>RMI</v>
      </c>
      <c r="H386" s="204">
        <f ca="1">IF(ISERROR($V386),"",OFFSET('Smelter Look-up'!$G$4,$V386-4,0))</f>
        <v>0</v>
      </c>
      <c r="I386" s="205" t="str">
        <f ca="1">IF(ISERROR($V386),"",OFFSET('Smelter Look-up'!$H$4,$V386-4,0))</f>
        <v>Bonghwa-gun</v>
      </c>
      <c r="J386" s="205" t="str">
        <f ca="1">IF(ISERROR($V386),"",OFFSET('Smelter Look-up'!$I$4,$V386-4,0))</f>
        <v>Gyeongsangbuk-do</v>
      </c>
      <c r="K386" s="149"/>
      <c r="L386" s="149"/>
      <c r="M386" s="149"/>
      <c r="N386" s="149"/>
      <c r="O386" s="149"/>
      <c r="P386" s="207"/>
      <c r="Q386" s="150"/>
      <c r="R386" s="148" t="str">
        <f ca="1">IF(ISERROR($V386),"",OFFSET('Smelter Look-up'!$C$4,$V386-4,0)&amp;"")</f>
        <v>Young Poong Sukpo Smelter</v>
      </c>
      <c r="S386" s="154" t="str">
        <f t="shared" ca="1" si="34"/>
        <v>KR</v>
      </c>
      <c r="T386" s="154" t="str">
        <f ca="1">IF(B386="","",IF(ISERROR(MATCH($J386,SorP!$B$1:$B$6261,0)),"",INDIRECT("'SorP'!$A$"&amp;MATCH($S386&amp;$J386,SorP!C:C,0))))</f>
        <v>KR-47</v>
      </c>
      <c r="U386" s="167"/>
      <c r="V386" s="168">
        <f>IF(C386="",NA(),MATCH($B386&amp;$C386,'Smelter Look-up'!$J:$J,0))</f>
        <v>371</v>
      </c>
      <c r="X386" s="169">
        <f t="shared" ca="1" si="33"/>
        <v>0</v>
      </c>
      <c r="AB386" s="312" t="str">
        <f t="shared" si="30"/>
        <v>Copper</v>
      </c>
      <c r="AC386" s="169" t="str">
        <f t="shared" si="31"/>
        <v>Copper</v>
      </c>
      <c r="AD386" s="169" t="str">
        <f t="shared" si="32"/>
        <v>Young Poong Sukpo Smelter</v>
      </c>
    </row>
    <row r="387" spans="1:30" s="169" customFormat="1" ht="51">
      <c r="A387" s="154" t="s">
        <v>19464</v>
      </c>
      <c r="B387" s="302" t="s">
        <v>18108</v>
      </c>
      <c r="C387" s="151" t="s">
        <v>19463</v>
      </c>
      <c r="D387" s="148" t="s">
        <v>19463</v>
      </c>
      <c r="E387" s="148" t="str">
        <f ca="1">IF(ISERROR($V387),"",OFFSET('Smelter Look-up'!$D$4,$V387-4,0)&amp;"")</f>
        <v>KOREA, REPUBLIC OF</v>
      </c>
      <c r="F387" s="148" t="str">
        <f ca="1">IF(ISERROR($V387),"",OFFSET('Smelter Look-up'!$E$4,$V387-4,0))</f>
        <v>CID005289</v>
      </c>
      <c r="G387" s="148" t="str">
        <f ca="1">IF(C387=$X$4,"Enter smelter details",IF(ISERROR($V387),"",OFFSET('Smelter Look-up'!$F$4,$V387-4,0)))</f>
        <v>RMI</v>
      </c>
      <c r="H387" s="204">
        <f ca="1">IF(ISERROR($V387),"",OFFSET('Smelter Look-up'!$G$4,$V387-4,0))</f>
        <v>0</v>
      </c>
      <c r="I387" s="205" t="str">
        <f ca="1">IF(ISERROR($V387),"",OFFSET('Smelter Look-up'!$H$4,$V387-4,0))</f>
        <v>Bonghwa-gun</v>
      </c>
      <c r="J387" s="205" t="str">
        <f ca="1">IF(ISERROR($V387),"",OFFSET('Smelter Look-up'!$I$4,$V387-4,0))</f>
        <v>Gyeongsangbuk-do</v>
      </c>
      <c r="K387" s="149"/>
      <c r="L387" s="149"/>
      <c r="M387" s="149"/>
      <c r="N387" s="149"/>
      <c r="O387" s="149"/>
      <c r="P387" s="207"/>
      <c r="Q387" s="150"/>
      <c r="R387" s="148" t="str">
        <f ca="1">IF(ISERROR($V387),"",OFFSET('Smelter Look-up'!$C$4,$V387-4,0)&amp;"")</f>
        <v>Young Poong Sukpo Smelter</v>
      </c>
      <c r="S387" s="154" t="str">
        <f t="shared" ca="1" si="34"/>
        <v>KR</v>
      </c>
      <c r="T387" s="154" t="str">
        <f ca="1">IF(B387="","",IF(ISERROR(MATCH($J387,SorP!$B$1:$B$6261,0)),"",INDIRECT("'SorP'!$A$"&amp;MATCH($S387&amp;$J387,SorP!C:C,0))))</f>
        <v>KR-47</v>
      </c>
      <c r="U387" s="167"/>
      <c r="V387" s="168">
        <f>IF(C387="",NA(),MATCH($B387&amp;$C387,'Smelter Look-up'!$J:$J,0))</f>
        <v>371</v>
      </c>
      <c r="X387" s="169">
        <f t="shared" ca="1" si="33"/>
        <v>0</v>
      </c>
      <c r="AB387" s="312" t="str">
        <f t="shared" si="30"/>
        <v>Copper</v>
      </c>
      <c r="AC387" s="169" t="str">
        <f t="shared" si="31"/>
        <v>Copper</v>
      </c>
      <c r="AD387" s="169" t="str">
        <f t="shared" si="32"/>
        <v>Young Poong Sukpo Smelter</v>
      </c>
    </row>
    <row r="388" spans="1:30" s="169" customFormat="1" ht="76.5">
      <c r="A388" s="154" t="s">
        <v>19468</v>
      </c>
      <c r="B388" s="302" t="s">
        <v>18108</v>
      </c>
      <c r="C388" s="151" t="s">
        <v>19467</v>
      </c>
      <c r="D388" s="148" t="s">
        <v>19467</v>
      </c>
      <c r="E388" s="148" t="str">
        <f ca="1">IF(ISERROR($V388),"",OFFSET('Smelter Look-up'!$D$4,$V388-4,0)&amp;"")</f>
        <v>CHINA</v>
      </c>
      <c r="F388" s="148" t="str">
        <f ca="1">IF(ISERROR($V388),"",OFFSET('Smelter Look-up'!$E$4,$V388-4,0))</f>
        <v>CID005350</v>
      </c>
      <c r="G388" s="148" t="str">
        <f ca="1">IF(C388=$X$4,"Enter smelter details",IF(ISERROR($V388),"",OFFSET('Smelter Look-up'!$F$4,$V388-4,0)))</f>
        <v>RMI</v>
      </c>
      <c r="H388" s="204">
        <f ca="1">IF(ISERROR($V388),"",OFFSET('Smelter Look-up'!$G$4,$V388-4,0))</f>
        <v>0</v>
      </c>
      <c r="I388" s="205" t="str">
        <f ca="1">IF(ISERROR($V388),"",OFFSET('Smelter Look-up'!$H$4,$V388-4,0))</f>
        <v>Kunming</v>
      </c>
      <c r="J388" s="205" t="str">
        <f ca="1">IF(ISERROR($V388),"",OFFSET('Smelter Look-up'!$I$4,$V388-4,0))</f>
        <v>Yunnan Sheng</v>
      </c>
      <c r="K388" s="149"/>
      <c r="L388" s="149"/>
      <c r="M388" s="149"/>
      <c r="N388" s="149"/>
      <c r="O388" s="149"/>
      <c r="P388" s="207"/>
      <c r="Q388" s="150"/>
      <c r="R388" s="148" t="str">
        <f ca="1">IF(ISERROR($V388),"",OFFSET('Smelter Look-up'!$C$4,$V388-4,0)&amp;"")</f>
        <v>Yunnan Copper Southwest Copper Branch</v>
      </c>
      <c r="S388" s="154" t="str">
        <f t="shared" ca="1" si="34"/>
        <v>CN</v>
      </c>
      <c r="T388" s="154" t="str">
        <f ca="1">IF(B388="","",IF(ISERROR(MATCH($J388,SorP!$B$1:$B$6261,0)),"",INDIRECT("'SorP'!$A$"&amp;MATCH($S388&amp;$J388,SorP!C:C,0))))</f>
        <v>CN-YN</v>
      </c>
      <c r="U388" s="167"/>
      <c r="V388" s="168">
        <f>IF(C388="",NA(),MATCH($B388&amp;$C388,'Smelter Look-up'!$J:$J,0))</f>
        <v>373</v>
      </c>
      <c r="X388" s="169">
        <f t="shared" ca="1" si="33"/>
        <v>0</v>
      </c>
      <c r="AB388" s="312" t="str">
        <f t="shared" si="30"/>
        <v>Copper</v>
      </c>
      <c r="AC388" s="169" t="str">
        <f t="shared" si="31"/>
        <v>Copper</v>
      </c>
      <c r="AD388" s="169" t="str">
        <f t="shared" si="32"/>
        <v>Yunnan Copper Southwest Copper Branch</v>
      </c>
    </row>
    <row r="389" spans="1:30" s="169" customFormat="1" ht="76.5">
      <c r="A389" s="154" t="s">
        <v>19468</v>
      </c>
      <c r="B389" s="302" t="s">
        <v>18108</v>
      </c>
      <c r="C389" s="151" t="s">
        <v>19467</v>
      </c>
      <c r="D389" s="148" t="s">
        <v>19467</v>
      </c>
      <c r="E389" s="148" t="str">
        <f ca="1">IF(ISERROR($V389),"",OFFSET('Smelter Look-up'!$D$4,$V389-4,0)&amp;"")</f>
        <v>CHINA</v>
      </c>
      <c r="F389" s="148" t="str">
        <f ca="1">IF(ISERROR($V389),"",OFFSET('Smelter Look-up'!$E$4,$V389-4,0))</f>
        <v>CID005350</v>
      </c>
      <c r="G389" s="148" t="str">
        <f ca="1">IF(C389=$X$4,"Enter smelter details",IF(ISERROR($V389),"",OFFSET('Smelter Look-up'!$F$4,$V389-4,0)))</f>
        <v>RMI</v>
      </c>
      <c r="H389" s="204">
        <f ca="1">IF(ISERROR($V389),"",OFFSET('Smelter Look-up'!$G$4,$V389-4,0))</f>
        <v>0</v>
      </c>
      <c r="I389" s="205" t="str">
        <f ca="1">IF(ISERROR($V389),"",OFFSET('Smelter Look-up'!$H$4,$V389-4,0))</f>
        <v>Kunming</v>
      </c>
      <c r="J389" s="205" t="str">
        <f ca="1">IF(ISERROR($V389),"",OFFSET('Smelter Look-up'!$I$4,$V389-4,0))</f>
        <v>Yunnan Sheng</v>
      </c>
      <c r="K389" s="149"/>
      <c r="L389" s="149"/>
      <c r="M389" s="149"/>
      <c r="N389" s="149"/>
      <c r="O389" s="149"/>
      <c r="P389" s="207"/>
      <c r="Q389" s="150"/>
      <c r="R389" s="148" t="str">
        <f ca="1">IF(ISERROR($V389),"",OFFSET('Smelter Look-up'!$C$4,$V389-4,0)&amp;"")</f>
        <v>Yunnan Copper Southwest Copper Branch</v>
      </c>
      <c r="S389" s="154" t="str">
        <f t="shared" ca="1" si="34"/>
        <v>CN</v>
      </c>
      <c r="T389" s="154" t="str">
        <f ca="1">IF(B389="","",IF(ISERROR(MATCH($J389,SorP!$B$1:$B$6261,0)),"",INDIRECT("'SorP'!$A$"&amp;MATCH($S389&amp;$J389,SorP!C:C,0))))</f>
        <v>CN-YN</v>
      </c>
      <c r="U389" s="167"/>
      <c r="V389" s="168">
        <f>IF(C389="",NA(),MATCH($B389&amp;$C389,'Smelter Look-up'!$J:$J,0))</f>
        <v>373</v>
      </c>
      <c r="X389" s="169">
        <f t="shared" ca="1" si="33"/>
        <v>0</v>
      </c>
      <c r="AB389" s="312" t="str">
        <f t="shared" si="30"/>
        <v>Copper</v>
      </c>
      <c r="AC389" s="169" t="str">
        <f t="shared" si="31"/>
        <v>Copper</v>
      </c>
      <c r="AD389" s="169" t="str">
        <f t="shared" si="32"/>
        <v>Yunnan Copper Southwest Copper Branch</v>
      </c>
    </row>
    <row r="390" spans="1:30" s="169" customFormat="1" ht="89.25">
      <c r="A390" s="154" t="s">
        <v>19470</v>
      </c>
      <c r="B390" s="302" t="s">
        <v>18108</v>
      </c>
      <c r="C390" s="151" t="s">
        <v>19420</v>
      </c>
      <c r="D390" s="148" t="s">
        <v>19420</v>
      </c>
      <c r="E390" s="148" t="str">
        <f ca="1">IF(ISERROR($V390),"",OFFSET('Smelter Look-up'!$D$4,$V390-4,0)&amp;"")</f>
        <v>ZIMBABWE</v>
      </c>
      <c r="F390" s="148" t="str">
        <f ca="1">IF(ISERROR($V390),"",OFFSET('Smelter Look-up'!$E$4,$V390-4,0))</f>
        <v>CID005329</v>
      </c>
      <c r="G390" s="148" t="str">
        <f ca="1">IF(C390=$X$4,"Enter smelter details",IF(ISERROR($V390),"",OFFSET('Smelter Look-up'!$F$4,$V390-4,0)))</f>
        <v>RMI</v>
      </c>
      <c r="H390" s="204">
        <f ca="1">IF(ISERROR($V390),"",OFFSET('Smelter Look-up'!$G$4,$V390-4,0))</f>
        <v>0</v>
      </c>
      <c r="I390" s="205" t="str">
        <f ca="1">IF(ISERROR($V390),"",OFFSET('Smelter Look-up'!$H$4,$V390-4,0))</f>
        <v>Selous</v>
      </c>
      <c r="J390" s="205" t="str">
        <f ca="1">IF(ISERROR($V390),"",OFFSET('Smelter Look-up'!$I$4,$V390-4,0))</f>
        <v>Mashonaland West</v>
      </c>
      <c r="K390" s="149"/>
      <c r="L390" s="149"/>
      <c r="M390" s="149"/>
      <c r="N390" s="149"/>
      <c r="O390" s="149"/>
      <c r="P390" s="207"/>
      <c r="Q390" s="150"/>
      <c r="R390" s="148" t="str">
        <f ca="1">IF(ISERROR($V390),"",OFFSET('Smelter Look-up'!$C$4,$V390-4,0)&amp;"")</f>
        <v>Zimbabwe Platinum Mines Private Limited</v>
      </c>
      <c r="S390" s="154" t="str">
        <f t="shared" ca="1" si="34"/>
        <v>ZW</v>
      </c>
      <c r="T390" s="154" t="str">
        <f ca="1">IF(B390="","",IF(ISERROR(MATCH($J390,SorP!$B$1:$B$6261,0)),"",INDIRECT("'SorP'!$A$"&amp;MATCH($S390&amp;$J390,SorP!C:C,0))))</f>
        <v>ZW-MW</v>
      </c>
      <c r="U390" s="167"/>
      <c r="V390" s="168">
        <f>IF(C390="",NA(),MATCH($B390&amp;$C390,'Smelter Look-up'!$J:$J,0))</f>
        <v>374</v>
      </c>
      <c r="X390" s="169">
        <f t="shared" ca="1" si="33"/>
        <v>0</v>
      </c>
      <c r="AB390" s="312" t="str">
        <f t="shared" ref="AB390:AB453" si="35">IF(C390="","",B390)</f>
        <v>Copper</v>
      </c>
      <c r="AC390" s="169" t="str">
        <f t="shared" ref="AC390:AC453" si="36">B390</f>
        <v>Copper</v>
      </c>
      <c r="AD390" s="169" t="str">
        <f t="shared" ref="AD390:AD453" si="37">IF(C390="Smelter not listed",D390,C390)</f>
        <v>Zimbabwe Platinum Mines Private Limited</v>
      </c>
    </row>
    <row r="391" spans="1:30" s="169" customFormat="1" ht="89.25">
      <c r="A391" s="154" t="s">
        <v>19470</v>
      </c>
      <c r="B391" s="302" t="s">
        <v>18108</v>
      </c>
      <c r="C391" s="151" t="s">
        <v>19420</v>
      </c>
      <c r="D391" s="148" t="s">
        <v>19420</v>
      </c>
      <c r="E391" s="148" t="str">
        <f ca="1">IF(ISERROR($V391),"",OFFSET('Smelter Look-up'!$D$4,$V391-4,0)&amp;"")</f>
        <v>ZIMBABWE</v>
      </c>
      <c r="F391" s="148" t="str">
        <f ca="1">IF(ISERROR($V391),"",OFFSET('Smelter Look-up'!$E$4,$V391-4,0))</f>
        <v>CID005329</v>
      </c>
      <c r="G391" s="148" t="str">
        <f ca="1">IF(C391=$X$4,"Enter smelter details",IF(ISERROR($V391),"",OFFSET('Smelter Look-up'!$F$4,$V391-4,0)))</f>
        <v>RMI</v>
      </c>
      <c r="H391" s="204">
        <f ca="1">IF(ISERROR($V391),"",OFFSET('Smelter Look-up'!$G$4,$V391-4,0))</f>
        <v>0</v>
      </c>
      <c r="I391" s="205" t="str">
        <f ca="1">IF(ISERROR($V391),"",OFFSET('Smelter Look-up'!$H$4,$V391-4,0))</f>
        <v>Selous</v>
      </c>
      <c r="J391" s="205" t="str">
        <f ca="1">IF(ISERROR($V391),"",OFFSET('Smelter Look-up'!$I$4,$V391-4,0))</f>
        <v>Mashonaland West</v>
      </c>
      <c r="K391" s="149"/>
      <c r="L391" s="149"/>
      <c r="M391" s="149"/>
      <c r="N391" s="149"/>
      <c r="O391" s="149"/>
      <c r="P391" s="207"/>
      <c r="Q391" s="150"/>
      <c r="R391" s="148" t="str">
        <f ca="1">IF(ISERROR($V391),"",OFFSET('Smelter Look-up'!$C$4,$V391-4,0)&amp;"")</f>
        <v>Zimbabwe Platinum Mines Private Limited</v>
      </c>
      <c r="S391" s="154" t="str">
        <f t="shared" ca="1" si="34"/>
        <v>ZW</v>
      </c>
      <c r="T391" s="154" t="str">
        <f ca="1">IF(B391="","",IF(ISERROR(MATCH($J391,SorP!$B$1:$B$6261,0)),"",INDIRECT("'SorP'!$A$"&amp;MATCH($S391&amp;$J391,SorP!C:C,0))))</f>
        <v>ZW-MW</v>
      </c>
      <c r="U391" s="167"/>
      <c r="V391" s="168">
        <f>IF(C391="",NA(),MATCH($B391&amp;$C391,'Smelter Look-up'!$J:$J,0))</f>
        <v>374</v>
      </c>
      <c r="X391" s="169">
        <f t="shared" ca="1" si="33"/>
        <v>0</v>
      </c>
      <c r="AB391" s="312" t="str">
        <f t="shared" si="35"/>
        <v>Copper</v>
      </c>
      <c r="AC391" s="169" t="str">
        <f t="shared" si="36"/>
        <v>Copper</v>
      </c>
      <c r="AD391" s="169" t="str">
        <f t="shared" si="37"/>
        <v>Zimbabwe Platinum Mines Private Limited</v>
      </c>
    </row>
    <row r="392" spans="1:30" s="169" customFormat="1" ht="114.75">
      <c r="A392" s="154" t="s">
        <v>19674</v>
      </c>
      <c r="B392" s="302" t="s">
        <v>18110</v>
      </c>
      <c r="C392" s="151" t="s">
        <v>19673</v>
      </c>
      <c r="D392" s="148" t="s">
        <v>19673</v>
      </c>
      <c r="E392" s="148" t="str">
        <f ca="1">IF(ISERROR($V392),"",OFFSET('Smelter Look-up'!$D$4,$V392-4,0)&amp;"")</f>
        <v>INDONESIA</v>
      </c>
      <c r="F392" s="148" t="str">
        <f ca="1">IF(ISERROR($V392),"",OFFSET('Smelter Look-up'!$E$4,$V392-4,0))</f>
        <v>CID005039</v>
      </c>
      <c r="G392" s="148" t="str">
        <f ca="1">IF(C392=$X$4,"Enter smelter details",IF(ISERROR($V392),"",OFFSET('Smelter Look-up'!$F$4,$V392-4,0)))</f>
        <v>RMI</v>
      </c>
      <c r="H392" s="204">
        <f ca="1">IF(ISERROR($V392),"",OFFSET('Smelter Look-up'!$G$4,$V392-4,0))</f>
        <v>0</v>
      </c>
      <c r="I392" s="205" t="str">
        <f ca="1">IF(ISERROR($V392),"",OFFSET('Smelter Look-up'!$H$4,$V392-4,0))</f>
        <v>Morowali</v>
      </c>
      <c r="J392" s="205" t="str">
        <f ca="1">IF(ISERROR($V392),"",OFFSET('Smelter Look-up'!$I$4,$V392-4,0))</f>
        <v>Sulawesi</v>
      </c>
      <c r="K392" s="149"/>
      <c r="L392" s="149"/>
      <c r="M392" s="149"/>
      <c r="N392" s="149"/>
      <c r="O392" s="149"/>
      <c r="P392" s="207"/>
      <c r="Q392" s="150"/>
      <c r="R392" s="148" t="str">
        <f ca="1">IF(ISERROR($V392),"",OFFSET('Smelter Look-up'!$C$4,$V392-4,0)&amp;"")</f>
        <v>PT INDONESIA BTR NEWENERGY MATERIAL (IMIP)</v>
      </c>
      <c r="S392" s="154" t="str">
        <f t="shared" ca="1" si="34"/>
        <v>ID</v>
      </c>
      <c r="T392" s="154" t="str">
        <f ca="1">IF(B392="","",IF(ISERROR(MATCH($J392,SorP!$B$1:$B$6261,0)),"",INDIRECT("'SorP'!$A$"&amp;MATCH($S392&amp;$J392,SorP!C:C,0))))</f>
        <v>ID-SL</v>
      </c>
      <c r="U392" s="167"/>
      <c r="V392" s="168">
        <f>IF(C392="",NA(),MATCH($B392&amp;$C392,'Smelter Look-up'!$J:$J,0))</f>
        <v>384</v>
      </c>
      <c r="X392" s="169">
        <f t="shared" ca="1" si="33"/>
        <v>0</v>
      </c>
      <c r="AB392" s="312" t="str">
        <f t="shared" si="35"/>
        <v>Graphite</v>
      </c>
      <c r="AC392" s="169" t="str">
        <f t="shared" si="36"/>
        <v>Graphite</v>
      </c>
      <c r="AD392" s="169" t="str">
        <f t="shared" si="37"/>
        <v>PT INDONESIA BTR NEWENERGY MATERIAL (IMIP)</v>
      </c>
    </row>
    <row r="393" spans="1:30" s="169" customFormat="1" ht="102">
      <c r="A393" s="154" t="s">
        <v>19677</v>
      </c>
      <c r="B393" s="302" t="s">
        <v>18110</v>
      </c>
      <c r="C393" s="151" t="s">
        <v>19676</v>
      </c>
      <c r="D393" s="148" t="s">
        <v>19676</v>
      </c>
      <c r="E393" s="148" t="str">
        <f ca="1">IF(ISERROR($V393),"",OFFSET('Smelter Look-up'!$D$4,$V393-4,0)&amp;"")</f>
        <v>CHINA</v>
      </c>
      <c r="F393" s="148" t="str">
        <f ca="1">IF(ISERROR($V393),"",OFFSET('Smelter Look-up'!$E$4,$V393-4,0))</f>
        <v>CID005040</v>
      </c>
      <c r="G393" s="148" t="str">
        <f ca="1">IF(C393=$X$4,"Enter smelter details",IF(ISERROR($V393),"",OFFSET('Smelter Look-up'!$F$4,$V393-4,0)))</f>
        <v>RMI</v>
      </c>
      <c r="H393" s="204">
        <f ca="1">IF(ISERROR($V393),"",OFFSET('Smelter Look-up'!$G$4,$V393-4,0))</f>
        <v>0</v>
      </c>
      <c r="I393" s="205" t="str">
        <f ca="1">IF(ISERROR($V393),"",OFFSET('Smelter Look-up'!$H$4,$V393-4,0))</f>
        <v>Huizhou</v>
      </c>
      <c r="J393" s="205" t="str">
        <f ca="1">IF(ISERROR($V393),"",OFFSET('Smelter Look-up'!$I$4,$V393-4,0))</f>
        <v>Guangdong Sheng</v>
      </c>
      <c r="K393" s="149"/>
      <c r="L393" s="149"/>
      <c r="M393" s="149"/>
      <c r="N393" s="149"/>
      <c r="O393" s="149"/>
      <c r="P393" s="207"/>
      <c r="Q393" s="150"/>
      <c r="R393" s="148" t="str">
        <f ca="1">IF(ISERROR($V393),"",OFFSET('Smelter Look-up'!$C$4,$V393-4,0)&amp;"")</f>
        <v>Huizhou BTR NEW MATERIAL GROUP CO., LTD.</v>
      </c>
      <c r="S393" s="154" t="str">
        <f t="shared" ca="1" si="34"/>
        <v>CN</v>
      </c>
      <c r="T393" s="154" t="str">
        <f ca="1">IF(B393="","",IF(ISERROR(MATCH($J393,SorP!$B$1:$B$6261,0)),"",INDIRECT("'SorP'!$A$"&amp;MATCH($S393&amp;$J393,SorP!C:C,0))))</f>
        <v>CN-GD</v>
      </c>
      <c r="U393" s="167"/>
      <c r="V393" s="168">
        <f>IF(C393="",NA(),MATCH($B393&amp;$C393,'Smelter Look-up'!$J:$J,0))</f>
        <v>381</v>
      </c>
      <c r="X393" s="169">
        <f t="shared" ca="1" si="33"/>
        <v>0</v>
      </c>
      <c r="AB393" s="312" t="str">
        <f t="shared" si="35"/>
        <v>Graphite</v>
      </c>
      <c r="AC393" s="169" t="str">
        <f t="shared" si="36"/>
        <v>Graphite</v>
      </c>
      <c r="AD393" s="169" t="str">
        <f t="shared" si="37"/>
        <v>Huizhou BTR NEW MATERIAL GROUP CO., LTD.</v>
      </c>
    </row>
    <row r="394" spans="1:30" s="169" customFormat="1" ht="102">
      <c r="A394" s="154" t="s">
        <v>19677</v>
      </c>
      <c r="B394" s="302" t="s">
        <v>18110</v>
      </c>
      <c r="C394" s="151" t="s">
        <v>19676</v>
      </c>
      <c r="D394" s="148" t="s">
        <v>19676</v>
      </c>
      <c r="E394" s="148" t="str">
        <f ca="1">IF(ISERROR($V394),"",OFFSET('Smelter Look-up'!$D$4,$V394-4,0)&amp;"")</f>
        <v>CHINA</v>
      </c>
      <c r="F394" s="148" t="str">
        <f ca="1">IF(ISERROR($V394),"",OFFSET('Smelter Look-up'!$E$4,$V394-4,0))</f>
        <v>CID005040</v>
      </c>
      <c r="G394" s="148" t="str">
        <f ca="1">IF(C394=$X$4,"Enter smelter details",IF(ISERROR($V394),"",OFFSET('Smelter Look-up'!$F$4,$V394-4,0)))</f>
        <v>RMI</v>
      </c>
      <c r="H394" s="204">
        <f ca="1">IF(ISERROR($V394),"",OFFSET('Smelter Look-up'!$G$4,$V394-4,0))</f>
        <v>0</v>
      </c>
      <c r="I394" s="205" t="str">
        <f ca="1">IF(ISERROR($V394),"",OFFSET('Smelter Look-up'!$H$4,$V394-4,0))</f>
        <v>Huizhou</v>
      </c>
      <c r="J394" s="205" t="str">
        <f ca="1">IF(ISERROR($V394),"",OFFSET('Smelter Look-up'!$I$4,$V394-4,0))</f>
        <v>Guangdong Sheng</v>
      </c>
      <c r="K394" s="149"/>
      <c r="L394" s="149"/>
      <c r="M394" s="149"/>
      <c r="N394" s="149"/>
      <c r="O394" s="149"/>
      <c r="P394" s="207"/>
      <c r="Q394" s="150"/>
      <c r="R394" s="148" t="str">
        <f ca="1">IF(ISERROR($V394),"",OFFSET('Smelter Look-up'!$C$4,$V394-4,0)&amp;"")</f>
        <v>Huizhou BTR NEW MATERIAL GROUP CO., LTD.</v>
      </c>
      <c r="S394" s="154" t="str">
        <f t="shared" ca="1" si="34"/>
        <v>CN</v>
      </c>
      <c r="T394" s="154" t="str">
        <f ca="1">IF(B394="","",IF(ISERROR(MATCH($J394,SorP!$B$1:$B$6261,0)),"",INDIRECT("'SorP'!$A$"&amp;MATCH($S394&amp;$J394,SorP!C:C,0))))</f>
        <v>CN-GD</v>
      </c>
      <c r="U394" s="167"/>
      <c r="V394" s="168">
        <f>IF(C394="",NA(),MATCH($B394&amp;$C394,'Smelter Look-up'!$J:$J,0))</f>
        <v>381</v>
      </c>
      <c r="X394" s="169">
        <f t="shared" ca="1" si="33"/>
        <v>0</v>
      </c>
      <c r="AB394" s="312" t="str">
        <f t="shared" si="35"/>
        <v>Graphite</v>
      </c>
      <c r="AC394" s="169" t="str">
        <f t="shared" si="36"/>
        <v>Graphite</v>
      </c>
      <c r="AD394" s="169" t="str">
        <f t="shared" si="37"/>
        <v>Huizhou BTR NEW MATERIAL GROUP CO., LTD.</v>
      </c>
    </row>
    <row r="395" spans="1:30" s="169" customFormat="1" ht="25.5">
      <c r="A395" s="154" t="s">
        <v>19681</v>
      </c>
      <c r="B395" s="302" t="s">
        <v>18110</v>
      </c>
      <c r="C395" s="151" t="s">
        <v>20363</v>
      </c>
      <c r="D395" s="148" t="s">
        <v>20363</v>
      </c>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Unknown</v>
      </c>
      <c r="T395" s="154" t="str">
        <f ca="1">IF(B395="","",IF(ISERROR(MATCH($J395,SorP!$B$1:$B$6261,0)),"",INDIRECT("'SorP'!$A$"&amp;MATCH($S395&amp;$J395,SorP!C:C,0))))</f>
        <v/>
      </c>
      <c r="U395" s="167"/>
      <c r="V395" s="168" t="e">
        <f>IF(C395="",NA(),MATCH($B395&amp;$C395,'Smelter Look-up'!$J:$J,0))</f>
        <v>#N/A</v>
      </c>
      <c r="X395" s="169">
        <f t="shared" ca="1" si="33"/>
        <v>0</v>
      </c>
      <c r="AB395" s="312" t="str">
        <f t="shared" si="35"/>
        <v>Graphite</v>
      </c>
      <c r="AC395" s="169" t="str">
        <f t="shared" si="36"/>
        <v>Graphite</v>
      </c>
      <c r="AD395" s="169" t="str">
        <f t="shared" si="37"/>
        <v>Guizhou Zhongke Shinzoom Co., Ltd.</v>
      </c>
    </row>
    <row r="396" spans="1:30" s="169" customFormat="1" ht="102">
      <c r="A396" s="154" t="s">
        <v>19677</v>
      </c>
      <c r="B396" s="302" t="s">
        <v>18110</v>
      </c>
      <c r="C396" s="151" t="s">
        <v>19676</v>
      </c>
      <c r="D396" s="148" t="s">
        <v>19676</v>
      </c>
      <c r="E396" s="148" t="str">
        <f ca="1">IF(ISERROR($V396),"",OFFSET('Smelter Look-up'!$D$4,$V396-4,0)&amp;"")</f>
        <v>CHINA</v>
      </c>
      <c r="F396" s="148" t="str">
        <f ca="1">IF(ISERROR($V396),"",OFFSET('Smelter Look-up'!$E$4,$V396-4,0))</f>
        <v>CID005040</v>
      </c>
      <c r="G396" s="148" t="str">
        <f ca="1">IF(C396=$X$4,"Enter smelter details",IF(ISERROR($V396),"",OFFSET('Smelter Look-up'!$F$4,$V396-4,0)))</f>
        <v>RMI</v>
      </c>
      <c r="H396" s="204">
        <f ca="1">IF(ISERROR($V396),"",OFFSET('Smelter Look-up'!$G$4,$V396-4,0))</f>
        <v>0</v>
      </c>
      <c r="I396" s="205" t="str">
        <f ca="1">IF(ISERROR($V396),"",OFFSET('Smelter Look-up'!$H$4,$V396-4,0))</f>
        <v>Huizhou</v>
      </c>
      <c r="J396" s="205" t="str">
        <f ca="1">IF(ISERROR($V396),"",OFFSET('Smelter Look-up'!$I$4,$V396-4,0))</f>
        <v>Guangdong Sheng</v>
      </c>
      <c r="K396" s="149"/>
      <c r="L396" s="149"/>
      <c r="M396" s="149"/>
      <c r="N396" s="149"/>
      <c r="O396" s="149"/>
      <c r="P396" s="207"/>
      <c r="Q396" s="150"/>
      <c r="R396" s="148" t="str">
        <f ca="1">IF(ISERROR($V396),"",OFFSET('Smelter Look-up'!$C$4,$V396-4,0)&amp;"")</f>
        <v>Huizhou BTR NEW MATERIAL GROUP CO., LTD.</v>
      </c>
      <c r="S396" s="154" t="str">
        <f t="shared" ca="1" si="34"/>
        <v>CN</v>
      </c>
      <c r="T396" s="154" t="str">
        <f ca="1">IF(B396="","",IF(ISERROR(MATCH($J396,SorP!$B$1:$B$6261,0)),"",INDIRECT("'SorP'!$A$"&amp;MATCH($S396&amp;$J396,SorP!C:C,0))))</f>
        <v>CN-GD</v>
      </c>
      <c r="U396" s="167"/>
      <c r="V396" s="168">
        <f>IF(C396="",NA(),MATCH($B396&amp;$C396,'Smelter Look-up'!$J:$J,0))</f>
        <v>381</v>
      </c>
      <c r="X396" s="169">
        <f t="shared" ca="1" si="33"/>
        <v>0</v>
      </c>
      <c r="AB396" s="312" t="str">
        <f t="shared" si="35"/>
        <v>Graphite</v>
      </c>
      <c r="AC396" s="169" t="str">
        <f t="shared" si="36"/>
        <v>Graphite</v>
      </c>
      <c r="AD396" s="169" t="str">
        <f t="shared" si="37"/>
        <v>Huizhou BTR NEW MATERIAL GROUP CO., LTD.</v>
      </c>
    </row>
    <row r="397" spans="1:30" s="169" customFormat="1" ht="25.5">
      <c r="A397" s="154" t="s">
        <v>19681</v>
      </c>
      <c r="B397" s="302" t="s">
        <v>18110</v>
      </c>
      <c r="C397" s="151" t="s">
        <v>20363</v>
      </c>
      <c r="D397" s="148" t="s">
        <v>20363</v>
      </c>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Unknown</v>
      </c>
      <c r="T397" s="154" t="str">
        <f ca="1">IF(B397="","",IF(ISERROR(MATCH($J397,SorP!$B$1:$B$6261,0)),"",INDIRECT("'SorP'!$A$"&amp;MATCH($S397&amp;$J397,SorP!C:C,0))))</f>
        <v/>
      </c>
      <c r="U397" s="167"/>
      <c r="V397" s="168" t="e">
        <f>IF(C397="",NA(),MATCH($B397&amp;$C397,'Smelter Look-up'!$J:$J,0))</f>
        <v>#N/A</v>
      </c>
      <c r="X397" s="169">
        <f t="shared" ca="1" si="33"/>
        <v>0</v>
      </c>
      <c r="AB397" s="312" t="str">
        <f t="shared" si="35"/>
        <v>Graphite</v>
      </c>
      <c r="AC397" s="169" t="str">
        <f t="shared" si="36"/>
        <v>Graphite</v>
      </c>
      <c r="AD397" s="169" t="str">
        <f t="shared" si="37"/>
        <v>Guizhou Zhongke Shinzoom Co., Ltd.</v>
      </c>
    </row>
    <row r="398" spans="1:30" s="169" customFormat="1" ht="25.5">
      <c r="A398" s="154" t="s">
        <v>19681</v>
      </c>
      <c r="B398" s="302" t="s">
        <v>18110</v>
      </c>
      <c r="C398" s="151" t="s">
        <v>20363</v>
      </c>
      <c r="D398" s="148" t="s">
        <v>20363</v>
      </c>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Unknown</v>
      </c>
      <c r="T398" s="154" t="str">
        <f ca="1">IF(B398="","",IF(ISERROR(MATCH($J398,SorP!$B$1:$B$6261,0)),"",INDIRECT("'SorP'!$A$"&amp;MATCH($S398&amp;$J398,SorP!C:C,0))))</f>
        <v/>
      </c>
      <c r="U398" s="167"/>
      <c r="V398" s="168" t="e">
        <f>IF(C398="",NA(),MATCH($B398&amp;$C398,'Smelter Look-up'!$J:$J,0))</f>
        <v>#N/A</v>
      </c>
      <c r="X398" s="169">
        <f t="shared" ca="1" si="33"/>
        <v>0</v>
      </c>
      <c r="AB398" s="312" t="str">
        <f t="shared" si="35"/>
        <v>Graphite</v>
      </c>
      <c r="AC398" s="169" t="str">
        <f t="shared" si="36"/>
        <v>Graphite</v>
      </c>
      <c r="AD398" s="169" t="str">
        <f t="shared" si="37"/>
        <v>Guizhou Zhongke Shinzoom Co., Ltd.</v>
      </c>
    </row>
    <row r="399" spans="1:30" s="169" customFormat="1" ht="114.75">
      <c r="A399" s="154" t="s">
        <v>19674</v>
      </c>
      <c r="B399" s="302" t="s">
        <v>18110</v>
      </c>
      <c r="C399" s="151" t="s">
        <v>19673</v>
      </c>
      <c r="D399" s="148" t="s">
        <v>19673</v>
      </c>
      <c r="E399" s="148" t="str">
        <f ca="1">IF(ISERROR($V399),"",OFFSET('Smelter Look-up'!$D$4,$V399-4,0)&amp;"")</f>
        <v>INDONESIA</v>
      </c>
      <c r="F399" s="148" t="str">
        <f ca="1">IF(ISERROR($V399),"",OFFSET('Smelter Look-up'!$E$4,$V399-4,0))</f>
        <v>CID005039</v>
      </c>
      <c r="G399" s="148" t="str">
        <f ca="1">IF(C399=$X$4,"Enter smelter details",IF(ISERROR($V399),"",OFFSET('Smelter Look-up'!$F$4,$V399-4,0)))</f>
        <v>RMI</v>
      </c>
      <c r="H399" s="204">
        <f ca="1">IF(ISERROR($V399),"",OFFSET('Smelter Look-up'!$G$4,$V399-4,0))</f>
        <v>0</v>
      </c>
      <c r="I399" s="205" t="str">
        <f ca="1">IF(ISERROR($V399),"",OFFSET('Smelter Look-up'!$H$4,$V399-4,0))</f>
        <v>Morowali</v>
      </c>
      <c r="J399" s="205" t="str">
        <f ca="1">IF(ISERROR($V399),"",OFFSET('Smelter Look-up'!$I$4,$V399-4,0))</f>
        <v>Sulawesi</v>
      </c>
      <c r="K399" s="149"/>
      <c r="L399" s="149"/>
      <c r="M399" s="149"/>
      <c r="N399" s="149"/>
      <c r="O399" s="149"/>
      <c r="P399" s="207"/>
      <c r="Q399" s="150"/>
      <c r="R399" s="148" t="str">
        <f ca="1">IF(ISERROR($V399),"",OFFSET('Smelter Look-up'!$C$4,$V399-4,0)&amp;"")</f>
        <v>PT INDONESIA BTR NEWENERGY MATERIAL (IMIP)</v>
      </c>
      <c r="S399" s="154" t="str">
        <f t="shared" ca="1" si="34"/>
        <v>ID</v>
      </c>
      <c r="T399" s="154" t="str">
        <f ca="1">IF(B399="","",IF(ISERROR(MATCH($J399,SorP!$B$1:$B$6261,0)),"",INDIRECT("'SorP'!$A$"&amp;MATCH($S399&amp;$J399,SorP!C:C,0))))</f>
        <v>ID-SL</v>
      </c>
      <c r="U399" s="167"/>
      <c r="V399" s="168">
        <f>IF(C399="",NA(),MATCH($B399&amp;$C399,'Smelter Look-up'!$J:$J,0))</f>
        <v>384</v>
      </c>
      <c r="X399" s="169">
        <f t="shared" ca="1" si="33"/>
        <v>0</v>
      </c>
      <c r="AB399" s="312" t="str">
        <f t="shared" si="35"/>
        <v>Graphite</v>
      </c>
      <c r="AC399" s="169" t="str">
        <f t="shared" si="36"/>
        <v>Graphite</v>
      </c>
      <c r="AD399" s="169" t="str">
        <f t="shared" si="37"/>
        <v>PT INDONESIA BTR NEWENERGY MATERIAL (IMIP)</v>
      </c>
    </row>
    <row r="400" spans="1:30" s="169" customFormat="1" ht="102">
      <c r="A400" s="154" t="s">
        <v>19684</v>
      </c>
      <c r="B400" s="302" t="s">
        <v>18110</v>
      </c>
      <c r="C400" s="151" t="s">
        <v>19683</v>
      </c>
      <c r="D400" s="148" t="s">
        <v>19683</v>
      </c>
      <c r="E400" s="148" t="str">
        <f ca="1">IF(ISERROR($V400),"",OFFSET('Smelter Look-up'!$D$4,$V400-4,0)&amp;"")</f>
        <v>INDONESIA</v>
      </c>
      <c r="F400" s="148" t="str">
        <f ca="1">IF(ISERROR($V400),"",OFFSET('Smelter Look-up'!$E$4,$V400-4,0))</f>
        <v>CID005469</v>
      </c>
      <c r="G400" s="148" t="str">
        <f ca="1">IF(C400=$X$4,"Enter smelter details",IF(ISERROR($V400),"",OFFSET('Smelter Look-up'!$F$4,$V400-4,0)))</f>
        <v>RMI</v>
      </c>
      <c r="H400" s="204">
        <f ca="1">IF(ISERROR($V400),"",OFFSET('Smelter Look-up'!$G$4,$V400-4,0))</f>
        <v>0</v>
      </c>
      <c r="I400" s="205" t="str">
        <f ca="1">IF(ISERROR($V400),"",OFFSET('Smelter Look-up'!$H$4,$V400-4,0))</f>
        <v>Kendal</v>
      </c>
      <c r="J400" s="205" t="str">
        <f ca="1">IF(ISERROR($V400),"",OFFSET('Smelter Look-up'!$I$4,$V400-4,0))</f>
        <v>Jawa Tengah</v>
      </c>
      <c r="K400" s="149"/>
      <c r="L400" s="149"/>
      <c r="M400" s="149"/>
      <c r="N400" s="149"/>
      <c r="O400" s="149"/>
      <c r="P400" s="207"/>
      <c r="Q400" s="150"/>
      <c r="R400" s="148" t="str">
        <f ca="1">IF(ISERROR($V400),"",OFFSET('Smelter Look-up'!$C$4,$V400-4,0)&amp;"")</f>
        <v>PT INDONESIA BTR NEWENERGY MATERIAL(KIP)</v>
      </c>
      <c r="S400" s="154" t="str">
        <f t="shared" ca="1" si="34"/>
        <v>ID</v>
      </c>
      <c r="T400" s="154" t="str">
        <f ca="1">IF(B400="","",IF(ISERROR(MATCH($J400,SorP!$B$1:$B$6261,0)),"",INDIRECT("'SorP'!$A$"&amp;MATCH($S400&amp;$J400,SorP!C:C,0))))</f>
        <v>ID-JT</v>
      </c>
      <c r="U400" s="167"/>
      <c r="V400" s="168">
        <f>IF(C400="",NA(),MATCH($B400&amp;$C400,'Smelter Look-up'!$J:$J,0))</f>
        <v>385</v>
      </c>
      <c r="X400" s="169">
        <f t="shared" ca="1" si="33"/>
        <v>0</v>
      </c>
      <c r="AB400" s="312" t="str">
        <f t="shared" si="35"/>
        <v>Graphite</v>
      </c>
      <c r="AC400" s="169" t="str">
        <f t="shared" si="36"/>
        <v>Graphite</v>
      </c>
      <c r="AD400" s="169" t="str">
        <f t="shared" si="37"/>
        <v>PT INDONESIA BTR NEWENERGY MATERIAL(KIP)</v>
      </c>
    </row>
    <row r="401" spans="1:30" s="169" customFormat="1" ht="114.75">
      <c r="A401" s="154" t="s">
        <v>18245</v>
      </c>
      <c r="B401" s="302" t="s">
        <v>18111</v>
      </c>
      <c r="C401" s="151" t="s">
        <v>18244</v>
      </c>
      <c r="D401" s="148" t="s">
        <v>18244</v>
      </c>
      <c r="E401" s="148" t="str">
        <f ca="1">IF(ISERROR($V401),"",OFFSET('Smelter Look-up'!$D$4,$V401-4,0)&amp;"")</f>
        <v>CHINA</v>
      </c>
      <c r="F401" s="148" t="str">
        <f ca="1">IF(ISERROR($V401),"",OFFSET('Smelter Look-up'!$E$4,$V401-4,0))</f>
        <v>CID003709</v>
      </c>
      <c r="G401" s="148" t="str">
        <f ca="1">IF(C401=$X$4,"Enter smelter details",IF(ISERROR($V401),"",OFFSET('Smelter Look-up'!$F$4,$V401-4,0)))</f>
        <v>RMI</v>
      </c>
      <c r="H401" s="204">
        <f ca="1">IF(ISERROR($V401),"",OFFSET('Smelter Look-up'!$G$4,$V401-4,0))</f>
        <v>0</v>
      </c>
      <c r="I401" s="205" t="str">
        <f ca="1">IF(ISERROR($V401),"",OFFSET('Smelter Look-up'!$H$4,$V401-4,0))</f>
        <v>Wenchuan County</v>
      </c>
      <c r="J401" s="205" t="str">
        <f ca="1">IF(ISERROR($V401),"",OFFSET('Smelter Look-up'!$I$4,$V401-4,0))</f>
        <v>Sichuan Sheng</v>
      </c>
      <c r="K401" s="149"/>
      <c r="L401" s="149"/>
      <c r="M401" s="149"/>
      <c r="N401" s="149"/>
      <c r="O401" s="149"/>
      <c r="P401" s="207"/>
      <c r="Q401" s="150"/>
      <c r="R401" s="148" t="str">
        <f ca="1">IF(ISERROR($V401),"",OFFSET('Smelter Look-up'!$C$4,$V401-4,0)&amp;"")</f>
        <v>Abazhou Gaoyuan Lithium Electric Material Co., Ltd.</v>
      </c>
      <c r="S401" s="154" t="str">
        <f t="shared" ca="1" si="34"/>
        <v>CN</v>
      </c>
      <c r="T401" s="154" t="str">
        <f ca="1">IF(B401="","",IF(ISERROR(MATCH($J401,SorP!$B$1:$B$6261,0)),"",INDIRECT("'SorP'!$A$"&amp;MATCH($S401&amp;$J401,SorP!C:C,0))))</f>
        <v>CN-SC</v>
      </c>
      <c r="U401" s="167"/>
      <c r="V401" s="168">
        <f>IF(C401="",NA(),MATCH($B401&amp;$C401,'Smelter Look-up'!$J:$J,0))</f>
        <v>389</v>
      </c>
      <c r="X401" s="169">
        <f t="shared" ca="1" si="33"/>
        <v>0</v>
      </c>
      <c r="AB401" s="312" t="str">
        <f t="shared" si="35"/>
        <v>Lithium</v>
      </c>
      <c r="AC401" s="169" t="str">
        <f t="shared" si="36"/>
        <v>Lithium</v>
      </c>
      <c r="AD401" s="169" t="str">
        <f t="shared" si="37"/>
        <v>Abazhou Gaoyuan Lithium Electric Material Co., Ltd.</v>
      </c>
    </row>
    <row r="402" spans="1:30" s="169" customFormat="1" ht="114.75">
      <c r="A402" s="154" t="s">
        <v>18245</v>
      </c>
      <c r="B402" s="302" t="s">
        <v>18111</v>
      </c>
      <c r="C402" s="151" t="s">
        <v>18244</v>
      </c>
      <c r="D402" s="148" t="s">
        <v>18244</v>
      </c>
      <c r="E402" s="148" t="str">
        <f ca="1">IF(ISERROR($V402),"",OFFSET('Smelter Look-up'!$D$4,$V402-4,0)&amp;"")</f>
        <v>CHINA</v>
      </c>
      <c r="F402" s="148" t="str">
        <f ca="1">IF(ISERROR($V402),"",OFFSET('Smelter Look-up'!$E$4,$V402-4,0))</f>
        <v>CID003709</v>
      </c>
      <c r="G402" s="148" t="str">
        <f ca="1">IF(C402=$X$4,"Enter smelter details",IF(ISERROR($V402),"",OFFSET('Smelter Look-up'!$F$4,$V402-4,0)))</f>
        <v>RMI</v>
      </c>
      <c r="H402" s="204">
        <f ca="1">IF(ISERROR($V402),"",OFFSET('Smelter Look-up'!$G$4,$V402-4,0))</f>
        <v>0</v>
      </c>
      <c r="I402" s="205" t="str">
        <f ca="1">IF(ISERROR($V402),"",OFFSET('Smelter Look-up'!$H$4,$V402-4,0))</f>
        <v>Wenchuan County</v>
      </c>
      <c r="J402" s="205" t="str">
        <f ca="1">IF(ISERROR($V402),"",OFFSET('Smelter Look-up'!$I$4,$V402-4,0))</f>
        <v>Sichuan Sheng</v>
      </c>
      <c r="K402" s="149"/>
      <c r="L402" s="149"/>
      <c r="M402" s="149"/>
      <c r="N402" s="149"/>
      <c r="O402" s="149"/>
      <c r="P402" s="207"/>
      <c r="Q402" s="150"/>
      <c r="R402" s="148" t="str">
        <f ca="1">IF(ISERROR($V402),"",OFFSET('Smelter Look-up'!$C$4,$V402-4,0)&amp;"")</f>
        <v>Abazhou Gaoyuan Lithium Electric Material Co., Ltd.</v>
      </c>
      <c r="S402" s="154" t="str">
        <f t="shared" ca="1" si="34"/>
        <v>CN</v>
      </c>
      <c r="T402" s="154" t="str">
        <f ca="1">IF(B402="","",IF(ISERROR(MATCH($J402,SorP!$B$1:$B$6261,0)),"",INDIRECT("'SorP'!$A$"&amp;MATCH($S402&amp;$J402,SorP!C:C,0))))</f>
        <v>CN-SC</v>
      </c>
      <c r="U402" s="167"/>
      <c r="V402" s="168">
        <f>IF(C402="",NA(),MATCH($B402&amp;$C402,'Smelter Look-up'!$J:$J,0))</f>
        <v>389</v>
      </c>
      <c r="X402" s="169">
        <f t="shared" ca="1" si="33"/>
        <v>0</v>
      </c>
      <c r="AB402" s="312" t="str">
        <f t="shared" si="35"/>
        <v>Lithium</v>
      </c>
      <c r="AC402" s="169" t="str">
        <f t="shared" si="36"/>
        <v>Lithium</v>
      </c>
      <c r="AD402" s="169" t="str">
        <f t="shared" si="37"/>
        <v>Abazhou Gaoyuan Lithium Electric Material Co., Ltd.</v>
      </c>
    </row>
    <row r="403" spans="1:30" s="169" customFormat="1" ht="63.75">
      <c r="A403" s="154" t="s">
        <v>18247</v>
      </c>
      <c r="B403" s="302" t="s">
        <v>18111</v>
      </c>
      <c r="C403" s="151" t="s">
        <v>18246</v>
      </c>
      <c r="D403" s="148" t="s">
        <v>18246</v>
      </c>
      <c r="E403" s="148" t="str">
        <f ca="1">IF(ISERROR($V403),"",OFFSET('Smelter Look-up'!$D$4,$V403-4,0)&amp;"")</f>
        <v>GERMANY</v>
      </c>
      <c r="F403" s="148" t="str">
        <f ca="1">IF(ISERROR($V403),"",OFFSET('Smelter Look-up'!$E$4,$V403-4,0))</f>
        <v>CID005008</v>
      </c>
      <c r="G403" s="148" t="str">
        <f ca="1">IF(C403=$X$4,"Enter smelter details",IF(ISERROR($V403),"",OFFSET('Smelter Look-up'!$F$4,$V403-4,0)))</f>
        <v>RMI</v>
      </c>
      <c r="H403" s="204">
        <f ca="1">IF(ISERROR($V403),"",OFFSET('Smelter Look-up'!$G$4,$V403-4,0))</f>
        <v>0</v>
      </c>
      <c r="I403" s="205" t="str">
        <f ca="1">IF(ISERROR($V403),"",OFFSET('Smelter Look-up'!$H$4,$V403-4,0))</f>
        <v>Langelsheim</v>
      </c>
      <c r="J403" s="205" t="str">
        <f ca="1">IF(ISERROR($V403),"",OFFSET('Smelter Look-up'!$I$4,$V403-4,0))</f>
        <v>Niedersachsen</v>
      </c>
      <c r="K403" s="149"/>
      <c r="L403" s="149"/>
      <c r="M403" s="149"/>
      <c r="N403" s="149"/>
      <c r="O403" s="149"/>
      <c r="P403" s="207"/>
      <c r="Q403" s="150"/>
      <c r="R403" s="148" t="str">
        <f ca="1">IF(ISERROR($V403),"",OFFSET('Smelter Look-up'!$C$4,$V403-4,0)&amp;"")</f>
        <v>Albemarle - Langelsheim Site</v>
      </c>
      <c r="S403" s="154" t="str">
        <f t="shared" ca="1" si="34"/>
        <v>DE</v>
      </c>
      <c r="T403" s="154" t="str">
        <f ca="1">IF(B403="","",IF(ISERROR(MATCH($J403,SorP!$B$1:$B$6261,0)),"",INDIRECT("'SorP'!$A$"&amp;MATCH($S403&amp;$J403,SorP!C:C,0))))</f>
        <v>DE-NI</v>
      </c>
      <c r="U403" s="167"/>
      <c r="V403" s="168">
        <f>IF(C403="",NA(),MATCH($B403&amp;$C403,'Smelter Look-up'!$J:$J,0))</f>
        <v>390</v>
      </c>
      <c r="X403" s="169">
        <f t="shared" ca="1" si="33"/>
        <v>0</v>
      </c>
      <c r="AB403" s="312" t="str">
        <f t="shared" si="35"/>
        <v>Lithium</v>
      </c>
      <c r="AC403" s="169" t="str">
        <f t="shared" si="36"/>
        <v>Lithium</v>
      </c>
      <c r="AD403" s="169" t="str">
        <f t="shared" si="37"/>
        <v>Albemarle - Langelsheim Site</v>
      </c>
    </row>
    <row r="404" spans="1:30" s="169" customFormat="1" ht="63.75">
      <c r="A404" s="154" t="s">
        <v>18249</v>
      </c>
      <c r="B404" s="302" t="s">
        <v>18111</v>
      </c>
      <c r="C404" s="151" t="s">
        <v>18248</v>
      </c>
      <c r="D404" s="148" t="s">
        <v>18248</v>
      </c>
      <c r="E404" s="148" t="str">
        <f ca="1">IF(ISERROR($V404),"",OFFSET('Smelter Look-up'!$D$4,$V404-4,0)&amp;"")</f>
        <v>UNITED STATES OF AMERICA</v>
      </c>
      <c r="F404" s="148" t="str">
        <f ca="1">IF(ISERROR($V404),"",OFFSET('Smelter Look-up'!$E$4,$V404-4,0))</f>
        <v>CID005009</v>
      </c>
      <c r="G404" s="148" t="str">
        <f ca="1">IF(C404=$X$4,"Enter smelter details",IF(ISERROR($V404),"",OFFSET('Smelter Look-up'!$F$4,$V404-4,0)))</f>
        <v>RMI</v>
      </c>
      <c r="H404" s="204">
        <f ca="1">IF(ISERROR($V404),"",OFFSET('Smelter Look-up'!$G$4,$V404-4,0))</f>
        <v>0</v>
      </c>
      <c r="I404" s="205" t="str">
        <f ca="1">IF(ISERROR($V404),"",OFFSET('Smelter Look-up'!$H$4,$V404-4,0))</f>
        <v>Silver Peak</v>
      </c>
      <c r="J404" s="205" t="str">
        <f ca="1">IF(ISERROR($V404),"",OFFSET('Smelter Look-up'!$I$4,$V404-4,0))</f>
        <v>Nevada</v>
      </c>
      <c r="K404" s="149"/>
      <c r="L404" s="149"/>
      <c r="M404" s="149"/>
      <c r="N404" s="149"/>
      <c r="O404" s="149"/>
      <c r="P404" s="207"/>
      <c r="Q404" s="150"/>
      <c r="R404" s="148" t="str">
        <f ca="1">IF(ISERROR($V404),"",OFFSET('Smelter Look-up'!$C$4,$V404-4,0)&amp;"")</f>
        <v>Albemarle - Silver Peak Site</v>
      </c>
      <c r="S404" s="154" t="str">
        <f t="shared" ca="1" si="34"/>
        <v>US</v>
      </c>
      <c r="T404" s="154" t="str">
        <f ca="1">IF(B404="","",IF(ISERROR(MATCH($J404,SorP!$B$1:$B$6261,0)),"",INDIRECT("'SorP'!$A$"&amp;MATCH($S404&amp;$J404,SorP!C:C,0))))</f>
        <v>US-NV</v>
      </c>
      <c r="U404" s="167"/>
      <c r="V404" s="168">
        <f>IF(C404="",NA(),MATCH($B404&amp;$C404,'Smelter Look-up'!$J:$J,0))</f>
        <v>391</v>
      </c>
      <c r="X404" s="169">
        <f t="shared" ca="1" si="33"/>
        <v>0</v>
      </c>
      <c r="AB404" s="312" t="str">
        <f t="shared" si="35"/>
        <v>Lithium</v>
      </c>
      <c r="AC404" s="169" t="str">
        <f t="shared" si="36"/>
        <v>Lithium</v>
      </c>
      <c r="AD404" s="169" t="str">
        <f t="shared" si="37"/>
        <v>Albemarle - Silver Peak Site</v>
      </c>
    </row>
    <row r="405" spans="1:30" s="169" customFormat="1" ht="76.5">
      <c r="A405" s="154" t="s">
        <v>18643</v>
      </c>
      <c r="B405" s="302" t="s">
        <v>18111</v>
      </c>
      <c r="C405" s="151" t="s">
        <v>18642</v>
      </c>
      <c r="D405" s="148" t="s">
        <v>18642</v>
      </c>
      <c r="E405" s="148" t="str">
        <f ca="1">IF(ISERROR($V405),"",OFFSET('Smelter Look-up'!$D$4,$V405-4,0)&amp;"")</f>
        <v>CHILE</v>
      </c>
      <c r="F405" s="148" t="str">
        <f ca="1">IF(ISERROR($V405),"",OFFSET('Smelter Look-up'!$E$4,$V405-4,0))</f>
        <v>CID004544</v>
      </c>
      <c r="G405" s="148" t="str">
        <f ca="1">IF(C405=$X$4,"Enter smelter details",IF(ISERROR($V405),"",OFFSET('Smelter Look-up'!$F$4,$V405-4,0)))</f>
        <v>RMI</v>
      </c>
      <c r="H405" s="204">
        <f ca="1">IF(ISERROR($V405),"",OFFSET('Smelter Look-up'!$G$4,$V405-4,0))</f>
        <v>0</v>
      </c>
      <c r="I405" s="205" t="str">
        <f ca="1">IF(ISERROR($V405),"",OFFSET('Smelter Look-up'!$H$4,$V405-4,0))</f>
        <v>Antofagasta</v>
      </c>
      <c r="J405" s="205" t="str">
        <f ca="1">IF(ISERROR($V405),"",OFFSET('Smelter Look-up'!$I$4,$V405-4,0))</f>
        <v>Antofagasta</v>
      </c>
      <c r="K405" s="149"/>
      <c r="L405" s="149"/>
      <c r="M405" s="149"/>
      <c r="N405" s="149"/>
      <c r="O405" s="149"/>
      <c r="P405" s="207"/>
      <c r="Q405" s="150"/>
      <c r="R405" s="148" t="str">
        <f ca="1">IF(ISERROR($V405),"",OFFSET('Smelter Look-up'!$C$4,$V405-4,0)&amp;"")</f>
        <v>La Negra Lithium Carbonate Plant</v>
      </c>
      <c r="S405" s="154" t="str">
        <f t="shared" ca="1" si="34"/>
        <v>CL</v>
      </c>
      <c r="T405" s="154" t="str">
        <f ca="1">IF(B405="","",IF(ISERROR(MATCH($J405,SorP!$B$1:$B$6261,0)),"",INDIRECT("'SorP'!$A$"&amp;MATCH($S405&amp;$J405,SorP!C:C,0))))</f>
        <v>CL-AN</v>
      </c>
      <c r="U405" s="167"/>
      <c r="V405" s="168">
        <f>IF(C405="",NA(),MATCH($B405&amp;$C405,'Smelter Look-up'!$J:$J,0))</f>
        <v>424</v>
      </c>
      <c r="X405" s="169">
        <f t="shared" ca="1" si="33"/>
        <v>0</v>
      </c>
      <c r="AB405" s="312" t="str">
        <f t="shared" si="35"/>
        <v>Lithium</v>
      </c>
      <c r="AC405" s="169" t="str">
        <f t="shared" si="36"/>
        <v>Lithium</v>
      </c>
      <c r="AD405" s="169" t="str">
        <f t="shared" si="37"/>
        <v>La Negra Lithium Carbonate Plant</v>
      </c>
    </row>
    <row r="406" spans="1:30" s="169" customFormat="1" ht="114.75">
      <c r="A406" s="154" t="s">
        <v>18251</v>
      </c>
      <c r="B406" s="302" t="s">
        <v>18111</v>
      </c>
      <c r="C406" s="151" t="s">
        <v>18250</v>
      </c>
      <c r="D406" s="148" t="s">
        <v>18250</v>
      </c>
      <c r="E406" s="148" t="str">
        <f ca="1">IF(ISERROR($V406),"",OFFSET('Smelter Look-up'!$D$4,$V406-4,0)&amp;"")</f>
        <v>CHINA</v>
      </c>
      <c r="F406" s="148" t="str">
        <f ca="1">IF(ISERROR($V406),"",OFFSET('Smelter Look-up'!$E$4,$V406-4,0))</f>
        <v>CID005007</v>
      </c>
      <c r="G406" s="148" t="str">
        <f ca="1">IF(C406=$X$4,"Enter smelter details",IF(ISERROR($V406),"",OFFSET('Smelter Look-up'!$F$4,$V406-4,0)))</f>
        <v>RMI</v>
      </c>
      <c r="H406" s="204">
        <f ca="1">IF(ISERROR($V406),"",OFFSET('Smelter Look-up'!$G$4,$V406-4,0))</f>
        <v>0</v>
      </c>
      <c r="I406" s="205" t="str">
        <f ca="1">IF(ISERROR($V406),"",OFFSET('Smelter Look-up'!$H$4,$V406-4,0))</f>
        <v>Meishan</v>
      </c>
      <c r="J406" s="205" t="str">
        <f ca="1">IF(ISERROR($V406),"",OFFSET('Smelter Look-up'!$I$4,$V406-4,0))</f>
        <v>Sichuan Sheng</v>
      </c>
      <c r="K406" s="149"/>
      <c r="L406" s="149"/>
      <c r="M406" s="149"/>
      <c r="N406" s="149"/>
      <c r="O406" s="149"/>
      <c r="P406" s="207"/>
      <c r="Q406" s="150"/>
      <c r="R406" s="148" t="str">
        <f ca="1">IF(ISERROR($V406),"",OFFSET('Smelter Look-up'!$C$4,$V406-4,0)&amp;"")</f>
        <v>Albemarle Sichuan New Material Co. Ltd. (Meishan)</v>
      </c>
      <c r="S406" s="154" t="str">
        <f t="shared" ca="1" si="34"/>
        <v>CN</v>
      </c>
      <c r="T406" s="154" t="str">
        <f ca="1">IF(B406="","",IF(ISERROR(MATCH($J406,SorP!$B$1:$B$6261,0)),"",INDIRECT("'SorP'!$A$"&amp;MATCH($S406&amp;$J406,SorP!C:C,0))))</f>
        <v>CN-SC</v>
      </c>
      <c r="U406" s="167"/>
      <c r="V406" s="168">
        <f>IF(C406="",NA(),MATCH($B406&amp;$C406,'Smelter Look-up'!$J:$J,0))</f>
        <v>393</v>
      </c>
      <c r="X406" s="169">
        <f t="shared" ca="1" si="33"/>
        <v>0</v>
      </c>
      <c r="AB406" s="312" t="str">
        <f t="shared" si="35"/>
        <v>Lithium</v>
      </c>
      <c r="AC406" s="169" t="str">
        <f t="shared" si="36"/>
        <v>Lithium</v>
      </c>
      <c r="AD406" s="169" t="str">
        <f t="shared" si="37"/>
        <v>Albemarle Sichuan New Material Co. Ltd. (Meishan)</v>
      </c>
    </row>
    <row r="407" spans="1:30" s="169" customFormat="1" ht="20.25">
      <c r="A407" s="154" t="s">
        <v>19480</v>
      </c>
      <c r="B407" s="302" t="s">
        <v>18111</v>
      </c>
      <c r="C407" s="151" t="s">
        <v>20364</v>
      </c>
      <c r="D407" s="148" t="s">
        <v>20364</v>
      </c>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Unknown</v>
      </c>
      <c r="T407" s="154" t="str">
        <f ca="1">IF(B407="","",IF(ISERROR(MATCH($J407,SorP!$B$1:$B$6261,0)),"",INDIRECT("'SorP'!$A$"&amp;MATCH($S407&amp;$J407,SorP!C:C,0))))</f>
        <v/>
      </c>
      <c r="U407" s="167"/>
      <c r="V407" s="168" t="e">
        <f>IF(C407="",NA(),MATCH($B407&amp;$C407,'Smelter Look-up'!$J:$J,0))</f>
        <v>#N/A</v>
      </c>
      <c r="X407" s="169">
        <f t="shared" ca="1" si="33"/>
        <v>0</v>
      </c>
      <c r="AB407" s="312" t="str">
        <f t="shared" si="35"/>
        <v>Lithium</v>
      </c>
      <c r="AC407" s="169" t="str">
        <f t="shared" si="36"/>
        <v>Lithium</v>
      </c>
      <c r="AD407" s="169" t="str">
        <f t="shared" si="37"/>
        <v>Rio Tinto (Olaroz)</v>
      </c>
    </row>
    <row r="408" spans="1:30" s="169" customFormat="1" ht="20.25">
      <c r="A408" s="154" t="s">
        <v>18253</v>
      </c>
      <c r="B408" s="302" t="s">
        <v>18111</v>
      </c>
      <c r="C408" s="151" t="s">
        <v>20365</v>
      </c>
      <c r="D408" s="148" t="s">
        <v>20365</v>
      </c>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Unknown</v>
      </c>
      <c r="T408" s="154" t="str">
        <f ca="1">IF(B408="","",IF(ISERROR(MATCH($J408,SorP!$B$1:$B$6261,0)),"",INDIRECT("'SorP'!$A$"&amp;MATCH($S408&amp;$J408,SorP!C:C,0))))</f>
        <v/>
      </c>
      <c r="U408" s="167"/>
      <c r="V408" s="168" t="e">
        <f>IF(C408="",NA(),MATCH($B408&amp;$C408,'Smelter Look-up'!$J:$J,0))</f>
        <v>#N/A</v>
      </c>
      <c r="X408" s="169">
        <f t="shared" ca="1" si="33"/>
        <v>0</v>
      </c>
      <c r="AB408" s="312" t="str">
        <f t="shared" si="35"/>
        <v>Lithium</v>
      </c>
      <c r="AC408" s="169" t="str">
        <f t="shared" si="36"/>
        <v>Lithium</v>
      </c>
      <c r="AD408" s="169" t="str">
        <f t="shared" si="37"/>
        <v>Rio Tinto (Bessemer City)</v>
      </c>
    </row>
    <row r="409" spans="1:30" s="169" customFormat="1" ht="20.25">
      <c r="A409" s="154" t="s">
        <v>18255</v>
      </c>
      <c r="B409" s="302" t="s">
        <v>18111</v>
      </c>
      <c r="C409" s="151" t="s">
        <v>20366</v>
      </c>
      <c r="D409" s="148" t="s">
        <v>20366</v>
      </c>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Unknown</v>
      </c>
      <c r="T409" s="154" t="str">
        <f ca="1">IF(B409="","",IF(ISERROR(MATCH($J409,SorP!$B$1:$B$6261,0)),"",INDIRECT("'SorP'!$A$"&amp;MATCH($S409&amp;$J409,SorP!C:C,0))))</f>
        <v/>
      </c>
      <c r="U409" s="167"/>
      <c r="V409" s="168" t="e">
        <f>IF(C409="",NA(),MATCH($B409&amp;$C409,'Smelter Look-up'!$J:$J,0))</f>
        <v>#N/A</v>
      </c>
      <c r="X409" s="169">
        <f t="shared" ca="1" si="33"/>
        <v>0</v>
      </c>
      <c r="AB409" s="312" t="str">
        <f t="shared" si="35"/>
        <v>Lithium</v>
      </c>
      <c r="AC409" s="169" t="str">
        <f t="shared" si="36"/>
        <v>Lithium</v>
      </c>
      <c r="AD409" s="169" t="str">
        <f t="shared" si="37"/>
        <v>Rio Tinto (Fenix)</v>
      </c>
    </row>
    <row r="410" spans="1:30" s="169" customFormat="1" ht="51">
      <c r="A410" s="154" t="s">
        <v>18256</v>
      </c>
      <c r="B410" s="302" t="s">
        <v>18111</v>
      </c>
      <c r="C410" s="151" t="s">
        <v>11902</v>
      </c>
      <c r="D410" s="148" t="s">
        <v>11902</v>
      </c>
      <c r="E410" s="148" t="str">
        <f ca="1">IF(ISERROR($V410),"",OFFSET('Smelter Look-up'!$D$4,$V410-4,0)&amp;"")</f>
        <v>INDIA</v>
      </c>
      <c r="F410" s="148" t="str">
        <f ca="1">IF(ISERROR($V410),"",OFFSET('Smelter Look-up'!$E$4,$V410-4,0))</f>
        <v>CID004696</v>
      </c>
      <c r="G410" s="148" t="str">
        <f ca="1">IF(C410=$X$4,"Enter smelter details",IF(ISERROR($V410),"",OFFSET('Smelter Look-up'!$F$4,$V410-4,0)))</f>
        <v>RMI</v>
      </c>
      <c r="H410" s="204">
        <f ca="1">IF(ISERROR($V410),"",OFFSET('Smelter Look-up'!$G$4,$V410-4,0))</f>
        <v>0</v>
      </c>
      <c r="I410" s="205" t="str">
        <f ca="1">IF(ISERROR($V410),"",OFFSET('Smelter Look-up'!$H$4,$V410-4,0))</f>
        <v>Roorkee</v>
      </c>
      <c r="J410" s="205" t="str">
        <f ca="1">IF(ISERROR($V410),"",OFFSET('Smelter Look-up'!$I$4,$V410-4,0))</f>
        <v>Uttarākhand</v>
      </c>
      <c r="K410" s="149"/>
      <c r="L410" s="149"/>
      <c r="M410" s="149"/>
      <c r="N410" s="149"/>
      <c r="O410" s="149"/>
      <c r="P410" s="207"/>
      <c r="Q410" s="150"/>
      <c r="R410" s="148" t="str">
        <f ca="1">IF(ISERROR($V410),"",OFFSET('Smelter Look-up'!$C$4,$V410-4,0)&amp;"")</f>
        <v>Attero Recycling Pvt Ltd</v>
      </c>
      <c r="S410" s="154" t="str">
        <f t="shared" ca="1" si="34"/>
        <v>IN</v>
      </c>
      <c r="T410" s="154" t="str">
        <f ca="1">IF(B410="","",IF(ISERROR(MATCH($J410,SorP!$B$1:$B$6261,0)),"",INDIRECT("'SorP'!$A$"&amp;MATCH($S410&amp;$J410,SorP!C:C,0))))</f>
        <v>IN-UK</v>
      </c>
      <c r="U410" s="167"/>
      <c r="V410" s="168">
        <f>IF(C410="",NA(),MATCH($B410&amp;$C410,'Smelter Look-up'!$J:$J,0))</f>
        <v>396</v>
      </c>
      <c r="X410" s="169">
        <f t="shared" ca="1" si="33"/>
        <v>0</v>
      </c>
      <c r="AB410" s="312" t="str">
        <f t="shared" si="35"/>
        <v>Lithium</v>
      </c>
      <c r="AC410" s="169" t="str">
        <f t="shared" si="36"/>
        <v>Lithium</v>
      </c>
      <c r="AD410" s="169" t="str">
        <f t="shared" si="37"/>
        <v>Attero Recycling Pvt Ltd</v>
      </c>
    </row>
    <row r="411" spans="1:30" s="169" customFormat="1" ht="38.25">
      <c r="A411" s="154" t="s">
        <v>18258</v>
      </c>
      <c r="B411" s="302" t="s">
        <v>18111</v>
      </c>
      <c r="C411" s="151" t="s">
        <v>18684</v>
      </c>
      <c r="D411" s="148" t="s">
        <v>18684</v>
      </c>
      <c r="E411" s="148" t="str">
        <f ca="1">IF(ISERROR($V411),"",OFFSET('Smelter Look-up'!$D$4,$V411-4,0)&amp;"")</f>
        <v>ARGENTINA</v>
      </c>
      <c r="F411" s="148" t="str">
        <f ca="1">IF(ISERROR($V411),"",OFFSET('Smelter Look-up'!$E$4,$V411-4,0))</f>
        <v>CID005184</v>
      </c>
      <c r="G411" s="148" t="str">
        <f ca="1">IF(C411=$X$4,"Enter smelter details",IF(ISERROR($V411),"",OFFSET('Smelter Look-up'!$F$4,$V411-4,0)))</f>
        <v>RMI</v>
      </c>
      <c r="H411" s="204">
        <f ca="1">IF(ISERROR($V411),"",OFFSET('Smelter Look-up'!$G$4,$V411-4,0))</f>
        <v>0</v>
      </c>
      <c r="I411" s="205" t="str">
        <f ca="1">IF(ISERROR($V411),"",OFFSET('Smelter Look-up'!$H$4,$V411-4,0))</f>
        <v>Susques</v>
      </c>
      <c r="J411" s="205" t="str">
        <f ca="1">IF(ISERROR($V411),"",OFFSET('Smelter Look-up'!$I$4,$V411-4,0))</f>
        <v>Jujuy</v>
      </c>
      <c r="K411" s="149"/>
      <c r="L411" s="149"/>
      <c r="M411" s="149"/>
      <c r="N411" s="149"/>
      <c r="O411" s="149"/>
      <c r="P411" s="207"/>
      <c r="Q411" s="150"/>
      <c r="R411" s="148" t="str">
        <f ca="1">IF(ISERROR($V411),"",OFFSET('Smelter Look-up'!$C$4,$V411-4,0)&amp;"")</f>
        <v>Minera Exar S.A.</v>
      </c>
      <c r="S411" s="154" t="str">
        <f t="shared" ca="1" si="34"/>
        <v>AR</v>
      </c>
      <c r="T411" s="154" t="str">
        <f ca="1">IF(B411="","",IF(ISERROR(MATCH($J411,SorP!$B$1:$B$6261,0)),"",INDIRECT("'SorP'!$A$"&amp;MATCH($S411&amp;$J411,SorP!C:C,0))))</f>
        <v>AR-Y</v>
      </c>
      <c r="U411" s="167"/>
      <c r="V411" s="168">
        <f>IF(C411="",NA(),MATCH($B411&amp;$C411,'Smelter Look-up'!$J:$J,0))</f>
        <v>433</v>
      </c>
      <c r="X411" s="169">
        <f t="shared" ca="1" si="33"/>
        <v>0</v>
      </c>
      <c r="AB411" s="312" t="str">
        <f t="shared" si="35"/>
        <v>Lithium</v>
      </c>
      <c r="AC411" s="169" t="str">
        <f t="shared" si="36"/>
        <v>Lithium</v>
      </c>
      <c r="AD411" s="169" t="str">
        <f t="shared" si="37"/>
        <v>Minera Exar S.A.</v>
      </c>
    </row>
    <row r="412" spans="1:30" s="169" customFormat="1" ht="102">
      <c r="A412" s="154" t="s">
        <v>18260</v>
      </c>
      <c r="B412" s="302" t="s">
        <v>18111</v>
      </c>
      <c r="C412" s="151" t="s">
        <v>18259</v>
      </c>
      <c r="D412" s="148" t="s">
        <v>18259</v>
      </c>
      <c r="E412" s="148" t="str">
        <f ca="1">IF(ISERROR($V412),"",OFFSET('Smelter Look-up'!$D$4,$V412-4,0)&amp;"")</f>
        <v>CHINA</v>
      </c>
      <c r="F412" s="148" t="str">
        <f ca="1">IF(ISERROR($V412),"",OFFSET('Smelter Look-up'!$E$4,$V412-4,0))</f>
        <v>CID004722</v>
      </c>
      <c r="G412" s="148" t="str">
        <f ca="1">IF(C412=$X$4,"Enter smelter details",IF(ISERROR($V412),"",OFFSET('Smelter Look-up'!$F$4,$V412-4,0)))</f>
        <v>RMI</v>
      </c>
      <c r="H412" s="204">
        <f ca="1">IF(ISERROR($V412),"",OFFSET('Smelter Look-up'!$G$4,$V412-4,0))</f>
        <v>0</v>
      </c>
      <c r="I412" s="205" t="str">
        <f ca="1">IF(ISERROR($V412),"",OFFSET('Smelter Look-up'!$H$4,$V412-4,0))</f>
        <v>Chengdu</v>
      </c>
      <c r="J412" s="205" t="str">
        <f ca="1">IF(ISERROR($V412),"",OFFSET('Smelter Look-up'!$I$4,$V412-4,0))</f>
        <v>Sichuan Sheng</v>
      </c>
      <c r="K412" s="149"/>
      <c r="L412" s="149"/>
      <c r="M412" s="149"/>
      <c r="N412" s="149"/>
      <c r="O412" s="149"/>
      <c r="P412" s="207"/>
      <c r="Q412" s="150"/>
      <c r="R412" s="148" t="str">
        <f ca="1">IF(ISERROR($V412),"",OFFSET('Smelter Look-up'!$C$4,$V412-4,0)&amp;"")</f>
        <v>Chengdu Youngy Lithium Technology Co., Ltd</v>
      </c>
      <c r="S412" s="154" t="str">
        <f t="shared" ca="1" si="34"/>
        <v>CN</v>
      </c>
      <c r="T412" s="154" t="str">
        <f ca="1">IF(B412="","",IF(ISERROR(MATCH($J412,SorP!$B$1:$B$6261,0)),"",INDIRECT("'SorP'!$A$"&amp;MATCH($S412&amp;$J412,SorP!C:C,0))))</f>
        <v>CN-SC</v>
      </c>
      <c r="U412" s="167"/>
      <c r="V412" s="168">
        <f>IF(C412="",NA(),MATCH($B412&amp;$C412,'Smelter Look-up'!$J:$J,0))</f>
        <v>398</v>
      </c>
      <c r="X412" s="169">
        <f t="shared" ca="1" si="33"/>
        <v>0</v>
      </c>
      <c r="AB412" s="312" t="str">
        <f t="shared" si="35"/>
        <v>Lithium</v>
      </c>
      <c r="AC412" s="169" t="str">
        <f t="shared" si="36"/>
        <v>Lithium</v>
      </c>
      <c r="AD412" s="169" t="str">
        <f t="shared" si="37"/>
        <v>Chengdu Youngy Lithium Technology Co., Ltd</v>
      </c>
    </row>
    <row r="413" spans="1:30" s="169" customFormat="1" ht="114.75">
      <c r="A413" s="154" t="s">
        <v>18262</v>
      </c>
      <c r="B413" s="302" t="s">
        <v>18111</v>
      </c>
      <c r="C413" s="151" t="s">
        <v>18261</v>
      </c>
      <c r="D413" s="148" t="s">
        <v>18261</v>
      </c>
      <c r="E413" s="148" t="str">
        <f ca="1">IF(ISERROR($V413),"",OFFSET('Smelter Look-up'!$D$4,$V413-4,0)&amp;"")</f>
        <v>CHINA</v>
      </c>
      <c r="F413" s="148" t="str">
        <f ca="1">IF(ISERROR($V413),"",OFFSET('Smelter Look-up'!$E$4,$V413-4,0))</f>
        <v>CID004015</v>
      </c>
      <c r="G413" s="148" t="str">
        <f ca="1">IF(C413=$X$4,"Enter smelter details",IF(ISERROR($V413),"",OFFSET('Smelter Look-up'!$F$4,$V413-4,0)))</f>
        <v>RMI</v>
      </c>
      <c r="H413" s="204">
        <f ca="1">IF(ISERROR($V413),"",OFFSET('Smelter Look-up'!$G$4,$V413-4,0))</f>
        <v>0</v>
      </c>
      <c r="I413" s="205" t="str">
        <f ca="1">IF(ISERROR($V413),"",OFFSET('Smelter Look-up'!$H$4,$V413-4,0))</f>
        <v>Chizhou City</v>
      </c>
      <c r="J413" s="205" t="str">
        <f ca="1">IF(ISERROR($V413),"",OFFSET('Smelter Look-up'!$I$4,$V413-4,0))</f>
        <v>Anhui Sheng</v>
      </c>
      <c r="K413" s="149"/>
      <c r="L413" s="149"/>
      <c r="M413" s="149"/>
      <c r="N413" s="149"/>
      <c r="O413" s="149"/>
      <c r="P413" s="207"/>
      <c r="Q413" s="150"/>
      <c r="R413" s="148" t="str">
        <f ca="1">IF(ISERROR($V413),"",OFFSET('Smelter Look-up'!$C$4,$V413-4,0)&amp;"")</f>
        <v>ChiZhou CN New Materials and Technology Co., Ltd.</v>
      </c>
      <c r="S413" s="154" t="str">
        <f t="shared" ca="1" si="34"/>
        <v>CN</v>
      </c>
      <c r="T413" s="154" t="str">
        <f ca="1">IF(B413="","",IF(ISERROR(MATCH($J413,SorP!$B$1:$B$6261,0)),"",INDIRECT("'SorP'!$A$"&amp;MATCH($S413&amp;$J413,SorP!C:C,0))))</f>
        <v>CN-AH</v>
      </c>
      <c r="U413" s="167"/>
      <c r="V413" s="168">
        <f>IF(C413="",NA(),MATCH($B413&amp;$C413,'Smelter Look-up'!$J:$J,0))</f>
        <v>399</v>
      </c>
      <c r="X413" s="169">
        <f t="shared" ca="1" si="33"/>
        <v>0</v>
      </c>
      <c r="AB413" s="312" t="str">
        <f t="shared" si="35"/>
        <v>Lithium</v>
      </c>
      <c r="AC413" s="169" t="str">
        <f t="shared" si="36"/>
        <v>Lithium</v>
      </c>
      <c r="AD413" s="169" t="str">
        <f t="shared" si="37"/>
        <v>ChiZhou CN New Materials and Technology Co., Ltd.</v>
      </c>
    </row>
    <row r="414" spans="1:30" s="169" customFormat="1" ht="51">
      <c r="A414" s="154" t="s">
        <v>19471</v>
      </c>
      <c r="B414" s="302" t="s">
        <v>18111</v>
      </c>
      <c r="C414" s="151" t="s">
        <v>90</v>
      </c>
      <c r="D414" s="148" t="s">
        <v>90</v>
      </c>
      <c r="E414" s="148" t="str">
        <f ca="1">IF(ISERROR($V414),"",OFFSET('Smelter Look-up'!$D$4,$V414-4,0)&amp;"")</f>
        <v>CHINA</v>
      </c>
      <c r="F414" s="148" t="str">
        <f ca="1">IF(ISERROR($V414),"",OFFSET('Smelter Look-up'!$E$4,$V414-4,0))</f>
        <v>CID005355</v>
      </c>
      <c r="G414" s="148" t="str">
        <f ca="1">IF(C414=$X$4,"Enter smelter details",IF(ISERROR($V414),"",OFFSET('Smelter Look-up'!$F$4,$V414-4,0)))</f>
        <v>RMI</v>
      </c>
      <c r="H414" s="204">
        <f ca="1">IF(ISERROR($V414),"",OFFSET('Smelter Look-up'!$G$4,$V414-4,0))</f>
        <v>0</v>
      </c>
      <c r="I414" s="205" t="str">
        <f ca="1">IF(ISERROR($V414),"",OFFSET('Smelter Look-up'!$H$4,$V414-4,0))</f>
        <v>Baoding</v>
      </c>
      <c r="J414" s="205" t="str">
        <f ca="1">IF(ISERROR($V414),"",OFFSET('Smelter Look-up'!$I$4,$V414-4,0))</f>
        <v>Hebei Sheng</v>
      </c>
      <c r="K414" s="149"/>
      <c r="L414" s="149"/>
      <c r="M414" s="149"/>
      <c r="N414" s="149"/>
      <c r="O414" s="149"/>
      <c r="P414" s="207"/>
      <c r="Q414" s="150"/>
      <c r="R414" s="148" t="str">
        <f ca="1">IF(ISERROR($V414),"",OFFSET('Smelter Look-up'!$C$4,$V414-4,0)&amp;"")</f>
        <v>Fairsky Industrial Co., Limited</v>
      </c>
      <c r="S414" s="154" t="str">
        <f t="shared" ca="1" si="34"/>
        <v>CN</v>
      </c>
      <c r="T414" s="154" t="str">
        <f ca="1">IF(B414="","",IF(ISERROR(MATCH($J414,SorP!$B$1:$B$6261,0)),"",INDIRECT("'SorP'!$A$"&amp;MATCH($S414&amp;$J414,SorP!C:C,0))))</f>
        <v>CN-HE</v>
      </c>
      <c r="U414" s="167"/>
      <c r="V414" s="168">
        <f>IF(C414="",NA(),MATCH($B414&amp;$C414,'Smelter Look-up'!$J:$J,0))</f>
        <v>400</v>
      </c>
      <c r="X414" s="169">
        <f t="shared" ca="1" si="33"/>
        <v>0</v>
      </c>
      <c r="AB414" s="312" t="str">
        <f t="shared" si="35"/>
        <v>Lithium</v>
      </c>
      <c r="AC414" s="169" t="str">
        <f t="shared" si="36"/>
        <v>Lithium</v>
      </c>
      <c r="AD414" s="169" t="str">
        <f t="shared" si="37"/>
        <v>Fairsky Industrial Co., Limited</v>
      </c>
    </row>
    <row r="415" spans="1:30" s="169" customFormat="1" ht="25.5">
      <c r="A415" s="154" t="s">
        <v>18282</v>
      </c>
      <c r="B415" s="302" t="s">
        <v>18111</v>
      </c>
      <c r="C415" s="151" t="s">
        <v>20367</v>
      </c>
      <c r="D415" s="148" t="s">
        <v>20367</v>
      </c>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Unknown</v>
      </c>
      <c r="T415" s="154" t="str">
        <f ca="1">IF(B415="","",IF(ISERROR(MATCH($J415,SorP!$B$1:$B$6261,0)),"",INDIRECT("'SorP'!$A$"&amp;MATCH($S415&amp;$J415,SorP!C:C,0))))</f>
        <v/>
      </c>
      <c r="U415" s="167"/>
      <c r="V415" s="168" t="e">
        <f>IF(C415="",NA(),MATCH($B415&amp;$C415,'Smelter Look-up'!$J:$J,0))</f>
        <v>#N/A</v>
      </c>
      <c r="X415" s="169">
        <f t="shared" ca="1" si="33"/>
        <v>0</v>
      </c>
      <c r="AB415" s="312" t="str">
        <f t="shared" si="35"/>
        <v>Lithium</v>
      </c>
      <c r="AC415" s="169" t="str">
        <f t="shared" si="36"/>
        <v>Lithium</v>
      </c>
      <c r="AD415" s="169" t="str">
        <f t="shared" si="37"/>
        <v>Ganfeng Lithium Co., Ltd. (Mahong)</v>
      </c>
    </row>
    <row r="416" spans="1:30" s="169" customFormat="1" ht="25.5">
      <c r="A416" s="154" t="s">
        <v>18282</v>
      </c>
      <c r="B416" s="302" t="s">
        <v>18111</v>
      </c>
      <c r="C416" s="151" t="s">
        <v>20367</v>
      </c>
      <c r="D416" s="148" t="s">
        <v>20367</v>
      </c>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Unknown</v>
      </c>
      <c r="T416" s="154" t="str">
        <f ca="1">IF(B416="","",IF(ISERROR(MATCH($J416,SorP!$B$1:$B$6261,0)),"",INDIRECT("'SorP'!$A$"&amp;MATCH($S416&amp;$J416,SorP!C:C,0))))</f>
        <v/>
      </c>
      <c r="U416" s="167"/>
      <c r="V416" s="168" t="e">
        <f>IF(C416="",NA(),MATCH($B416&amp;$C416,'Smelter Look-up'!$J:$J,0))</f>
        <v>#N/A</v>
      </c>
      <c r="X416" s="169">
        <f t="shared" ca="1" si="33"/>
        <v>0</v>
      </c>
      <c r="AB416" s="312" t="str">
        <f t="shared" si="35"/>
        <v>Lithium</v>
      </c>
      <c r="AC416" s="169" t="str">
        <f t="shared" si="36"/>
        <v>Lithium</v>
      </c>
      <c r="AD416" s="169" t="str">
        <f t="shared" si="37"/>
        <v>Ganfeng Lithium Co., Ltd. (Mahong)</v>
      </c>
    </row>
    <row r="417" spans="1:30" s="169" customFormat="1" ht="89.25">
      <c r="A417" s="154" t="s">
        <v>18264</v>
      </c>
      <c r="B417" s="302" t="s">
        <v>18111</v>
      </c>
      <c r="C417" s="151" t="s">
        <v>18263</v>
      </c>
      <c r="D417" s="148" t="s">
        <v>18263</v>
      </c>
      <c r="E417" s="148" t="str">
        <f ca="1">IF(ISERROR($V417),"",OFFSET('Smelter Look-up'!$D$4,$V417-4,0)&amp;"")</f>
        <v>CHINA</v>
      </c>
      <c r="F417" s="148" t="str">
        <f ca="1">IF(ISERROR($V417),"",OFFSET('Smelter Look-up'!$E$4,$V417-4,0))</f>
        <v>CID004022</v>
      </c>
      <c r="G417" s="148" t="str">
        <f ca="1">IF(C417=$X$4,"Enter smelter details",IF(ISERROR($V417),"",OFFSET('Smelter Look-up'!$F$4,$V417-4,0)))</f>
        <v>RMI</v>
      </c>
      <c r="H417" s="204">
        <f ca="1">IF(ISERROR($V417),"",OFFSET('Smelter Look-up'!$G$4,$V417-4,0))</f>
        <v>0</v>
      </c>
      <c r="I417" s="205" t="str">
        <f ca="1">IF(ISERROR($V417),"",OFFSET('Smelter Look-up'!$H$4,$V417-4,0))</f>
        <v>Ganzhou</v>
      </c>
      <c r="J417" s="205" t="str">
        <f ca="1">IF(ISERROR($V417),"",OFFSET('Smelter Look-up'!$I$4,$V417-4,0))</f>
        <v>Jiangxi Sheng</v>
      </c>
      <c r="K417" s="149"/>
      <c r="L417" s="149"/>
      <c r="M417" s="149"/>
      <c r="N417" s="149"/>
      <c r="O417" s="149"/>
      <c r="P417" s="207"/>
      <c r="Q417" s="150"/>
      <c r="R417" s="148" t="str">
        <f ca="1">IF(ISERROR($V417),"",OFFSET('Smelter Look-up'!$C$4,$V417-4,0)&amp;"")</f>
        <v>Ganzhou Miracle Lithium Industrial Co., Ltd.</v>
      </c>
      <c r="S417" s="154" t="str">
        <f t="shared" ca="1" si="34"/>
        <v>CN</v>
      </c>
      <c r="T417" s="154" t="str">
        <f ca="1">IF(B417="","",IF(ISERROR(MATCH($J417,SorP!$B$1:$B$6261,0)),"",INDIRECT("'SorP'!$A$"&amp;MATCH($S417&amp;$J417,SorP!C:C,0))))</f>
        <v>CN-JX</v>
      </c>
      <c r="U417" s="167"/>
      <c r="V417" s="168">
        <f>IF(C417="",NA(),MATCH($B417&amp;$C417,'Smelter Look-up'!$J:$J,0))</f>
        <v>402</v>
      </c>
      <c r="X417" s="169">
        <f t="shared" ca="1" si="33"/>
        <v>0</v>
      </c>
      <c r="AB417" s="312" t="str">
        <f t="shared" si="35"/>
        <v>Lithium</v>
      </c>
      <c r="AC417" s="169" t="str">
        <f t="shared" si="36"/>
        <v>Lithium</v>
      </c>
      <c r="AD417" s="169" t="str">
        <f t="shared" si="37"/>
        <v>Ganzhou Miracle Lithium Industrial Co., Ltd.</v>
      </c>
    </row>
    <row r="418" spans="1:30" s="169" customFormat="1" ht="51">
      <c r="A418" s="154" t="s">
        <v>18267</v>
      </c>
      <c r="B418" s="302" t="s">
        <v>18111</v>
      </c>
      <c r="C418" s="151" t="s">
        <v>18266</v>
      </c>
      <c r="D418" s="148" t="s">
        <v>18266</v>
      </c>
      <c r="E418" s="148" t="str">
        <f ca="1">IF(ISERROR($V418),"",OFFSET('Smelter Look-up'!$D$4,$V418-4,0)&amp;"")</f>
        <v>CHINA</v>
      </c>
      <c r="F418" s="148" t="str">
        <f ca="1">IF(ISERROR($V418),"",OFFSET('Smelter Look-up'!$E$4,$V418-4,0))</f>
        <v>CID003710</v>
      </c>
      <c r="G418" s="148" t="str">
        <f ca="1">IF(C418=$X$4,"Enter smelter details",IF(ISERROR($V418),"",OFFSET('Smelter Look-up'!$F$4,$V418-4,0)))</f>
        <v>RMI</v>
      </c>
      <c r="H418" s="204">
        <f ca="1">IF(ISERROR($V418),"",OFFSET('Smelter Look-up'!$G$4,$V418-4,0))</f>
        <v>0</v>
      </c>
      <c r="I418" s="205" t="str">
        <f ca="1">IF(ISERROR($V418),"",OFFSET('Smelter Look-up'!$H$4,$V418-4,0))</f>
        <v>Haimen City</v>
      </c>
      <c r="J418" s="205" t="str">
        <f ca="1">IF(ISERROR($V418),"",OFFSET('Smelter Look-up'!$I$4,$V418-4,0))</f>
        <v>Jiangsu Sheng</v>
      </c>
      <c r="K418" s="149"/>
      <c r="L418" s="149"/>
      <c r="M418" s="149"/>
      <c r="N418" s="149"/>
      <c r="O418" s="149"/>
      <c r="P418" s="207"/>
      <c r="Q418" s="150"/>
      <c r="R418" s="148" t="str">
        <f ca="1">IF(ISERROR($V418),"",OFFSET('Smelter Look-up'!$C$4,$V418-4,0)&amp;"")</f>
        <v>General Lithium Corporation</v>
      </c>
      <c r="S418" s="154" t="str">
        <f t="shared" ca="1" si="34"/>
        <v>CN</v>
      </c>
      <c r="T418" s="154" t="str">
        <f ca="1">IF(B418="","",IF(ISERROR(MATCH($J418,SorP!$B$1:$B$6261,0)),"",INDIRECT("'SorP'!$A$"&amp;MATCH($S418&amp;$J418,SorP!C:C,0))))</f>
        <v>CN-JS</v>
      </c>
      <c r="U418" s="167"/>
      <c r="V418" s="168">
        <f>IF(C418="",NA(),MATCH($B418&amp;$C418,'Smelter Look-up'!$J:$J,0))</f>
        <v>404</v>
      </c>
      <c r="X418" s="169">
        <f t="shared" ca="1" si="33"/>
        <v>0</v>
      </c>
      <c r="AB418" s="312" t="str">
        <f t="shared" si="35"/>
        <v>Lithium</v>
      </c>
      <c r="AC418" s="169" t="str">
        <f t="shared" si="36"/>
        <v>Lithium</v>
      </c>
      <c r="AD418" s="169" t="str">
        <f t="shared" si="37"/>
        <v>General Lithium Corporation</v>
      </c>
    </row>
    <row r="419" spans="1:30" s="169" customFormat="1" ht="51">
      <c r="A419" s="154" t="s">
        <v>18267</v>
      </c>
      <c r="B419" s="302" t="s">
        <v>18111</v>
      </c>
      <c r="C419" s="151" t="s">
        <v>18266</v>
      </c>
      <c r="D419" s="148" t="s">
        <v>18266</v>
      </c>
      <c r="E419" s="148" t="str">
        <f ca="1">IF(ISERROR($V419),"",OFFSET('Smelter Look-up'!$D$4,$V419-4,0)&amp;"")</f>
        <v>CHINA</v>
      </c>
      <c r="F419" s="148" t="str">
        <f ca="1">IF(ISERROR($V419),"",OFFSET('Smelter Look-up'!$E$4,$V419-4,0))</f>
        <v>CID003710</v>
      </c>
      <c r="G419" s="148" t="str">
        <f ca="1">IF(C419=$X$4,"Enter smelter details",IF(ISERROR($V419),"",OFFSET('Smelter Look-up'!$F$4,$V419-4,0)))</f>
        <v>RMI</v>
      </c>
      <c r="H419" s="204">
        <f ca="1">IF(ISERROR($V419),"",OFFSET('Smelter Look-up'!$G$4,$V419-4,0))</f>
        <v>0</v>
      </c>
      <c r="I419" s="205" t="str">
        <f ca="1">IF(ISERROR($V419),"",OFFSET('Smelter Look-up'!$H$4,$V419-4,0))</f>
        <v>Haimen City</v>
      </c>
      <c r="J419" s="205" t="str">
        <f ca="1">IF(ISERROR($V419),"",OFFSET('Smelter Look-up'!$I$4,$V419-4,0))</f>
        <v>Jiangsu Sheng</v>
      </c>
      <c r="K419" s="149"/>
      <c r="L419" s="149"/>
      <c r="M419" s="149"/>
      <c r="N419" s="149"/>
      <c r="O419" s="149"/>
      <c r="P419" s="207"/>
      <c r="Q419" s="150"/>
      <c r="R419" s="148" t="str">
        <f ca="1">IF(ISERROR($V419),"",OFFSET('Smelter Look-up'!$C$4,$V419-4,0)&amp;"")</f>
        <v>General Lithium Corporation</v>
      </c>
      <c r="S419" s="154" t="str">
        <f t="shared" ca="1" si="34"/>
        <v>CN</v>
      </c>
      <c r="T419" s="154" t="str">
        <f ca="1">IF(B419="","",IF(ISERROR(MATCH($J419,SorP!$B$1:$B$6261,0)),"",INDIRECT("'SorP'!$A$"&amp;MATCH($S419&amp;$J419,SorP!C:C,0))))</f>
        <v>CN-JS</v>
      </c>
      <c r="U419" s="167"/>
      <c r="V419" s="168">
        <f>IF(C419="",NA(),MATCH($B419&amp;$C419,'Smelter Look-up'!$J:$J,0))</f>
        <v>404</v>
      </c>
      <c r="X419" s="169">
        <f t="shared" ca="1" si="33"/>
        <v>0</v>
      </c>
      <c r="AB419" s="312" t="str">
        <f t="shared" si="35"/>
        <v>Lithium</v>
      </c>
      <c r="AC419" s="169" t="str">
        <f t="shared" si="36"/>
        <v>Lithium</v>
      </c>
      <c r="AD419" s="169" t="str">
        <f t="shared" si="37"/>
        <v>General Lithium Corporation</v>
      </c>
    </row>
    <row r="420" spans="1:30" s="169" customFormat="1" ht="63.75">
      <c r="A420" s="154" t="s">
        <v>18269</v>
      </c>
      <c r="B420" s="302" t="s">
        <v>18111</v>
      </c>
      <c r="C420" s="151" t="s">
        <v>18268</v>
      </c>
      <c r="D420" s="148" t="s">
        <v>18268</v>
      </c>
      <c r="E420" s="148" t="str">
        <f ca="1">IF(ISERROR($V420),"",OFFSET('Smelter Look-up'!$D$4,$V420-4,0)&amp;"")</f>
        <v>AUSTRALIA</v>
      </c>
      <c r="F420" s="148" t="str">
        <f ca="1">IF(ISERROR($V420),"",OFFSET('Smelter Look-up'!$E$4,$V420-4,0))</f>
        <v>CID004602</v>
      </c>
      <c r="G420" s="148" t="str">
        <f ca="1">IF(C420=$X$4,"Enter smelter details",IF(ISERROR($V420),"",OFFSET('Smelter Look-up'!$F$4,$V420-4,0)))</f>
        <v>RMI</v>
      </c>
      <c r="H420" s="204">
        <f ca="1">IF(ISERROR($V420),"",OFFSET('Smelter Look-up'!$G$4,$V420-4,0))</f>
        <v>0</v>
      </c>
      <c r="I420" s="205" t="str">
        <f ca="1">IF(ISERROR($V420),"",OFFSET('Smelter Look-up'!$H$4,$V420-4,0))</f>
        <v>Greenbushes</v>
      </c>
      <c r="J420" s="205" t="str">
        <f ca="1">IF(ISERROR($V420),"",OFFSET('Smelter Look-up'!$I$4,$V420-4,0))</f>
        <v>Western Australia</v>
      </c>
      <c r="K420" s="149"/>
      <c r="L420" s="149"/>
      <c r="M420" s="149"/>
      <c r="N420" s="149"/>
      <c r="O420" s="149"/>
      <c r="P420" s="207"/>
      <c r="Q420" s="150"/>
      <c r="R420" s="148" t="str">
        <f ca="1">IF(ISERROR($V420),"",OFFSET('Smelter Look-up'!$C$4,$V420-4,0)&amp;"")</f>
        <v>Greenbushes Lithium Operation</v>
      </c>
      <c r="S420" s="154" t="str">
        <f t="shared" ca="1" si="34"/>
        <v>AU</v>
      </c>
      <c r="T420" s="154" t="str">
        <f ca="1">IF(B420="","",IF(ISERROR(MATCH($J420,SorP!$B$1:$B$6261,0)),"",INDIRECT("'SorP'!$A$"&amp;MATCH($S420&amp;$J420,SorP!C:C,0))))</f>
        <v>AU-WA</v>
      </c>
      <c r="U420" s="167"/>
      <c r="V420" s="168">
        <f>IF(C420="",NA(),MATCH($B420&amp;$C420,'Smelter Look-up'!$J:$J,0))</f>
        <v>405</v>
      </c>
      <c r="X420" s="169">
        <f t="shared" ca="1" si="33"/>
        <v>0</v>
      </c>
      <c r="AB420" s="312" t="str">
        <f t="shared" si="35"/>
        <v>Lithium</v>
      </c>
      <c r="AC420" s="169" t="str">
        <f t="shared" si="36"/>
        <v>Lithium</v>
      </c>
      <c r="AD420" s="169" t="str">
        <f t="shared" si="37"/>
        <v>Greenbushes Lithium Operation</v>
      </c>
    </row>
    <row r="421" spans="1:30" s="169" customFormat="1" ht="102">
      <c r="A421" s="154" t="s">
        <v>18270</v>
      </c>
      <c r="B421" s="302" t="s">
        <v>18111</v>
      </c>
      <c r="C421" s="151" t="s">
        <v>11862</v>
      </c>
      <c r="D421" s="148" t="s">
        <v>11862</v>
      </c>
      <c r="E421" s="148" t="str">
        <f ca="1">IF(ISERROR($V421),"",OFFSET('Smelter Look-up'!$D$4,$V421-4,0)&amp;"")</f>
        <v>CHINA</v>
      </c>
      <c r="F421" s="148" t="str">
        <f ca="1">IF(ISERROR($V421),"",OFFSET('Smelter Look-up'!$E$4,$V421-4,0))</f>
        <v>CID003712</v>
      </c>
      <c r="G421" s="148" t="str">
        <f ca="1">IF(C421=$X$4,"Enter smelter details",IF(ISERROR($V421),"",OFFSET('Smelter Look-up'!$F$4,$V421-4,0)))</f>
        <v>RMI</v>
      </c>
      <c r="H421" s="204">
        <f ca="1">IF(ISERROR($V421),"",OFFSET('Smelter Look-up'!$G$4,$V421-4,0))</f>
        <v>0</v>
      </c>
      <c r="I421" s="205" t="str">
        <f ca="1">IF(ISERROR($V421),"",OFFSET('Smelter Look-up'!$H$4,$V421-4,0))</f>
        <v>Tongren City</v>
      </c>
      <c r="J421" s="205" t="str">
        <f ca="1">IF(ISERROR($V421),"",OFFSET('Smelter Look-up'!$I$4,$V421-4,0))</f>
        <v>Guizhou Sheng</v>
      </c>
      <c r="K421" s="149"/>
      <c r="L421" s="149"/>
      <c r="M421" s="149"/>
      <c r="N421" s="149"/>
      <c r="O421" s="149"/>
      <c r="P421" s="207"/>
      <c r="Q421" s="150"/>
      <c r="R421" s="148" t="str">
        <f ca="1">IF(ISERROR($V421),"",OFFSET('Smelter Look-up'!$C$4,$V421-4,0)&amp;"")</f>
        <v>Guizhou Red Star Electronic Material Co., Ltd.</v>
      </c>
      <c r="S421" s="154" t="str">
        <f t="shared" ca="1" si="34"/>
        <v>CN</v>
      </c>
      <c r="T421" s="154" t="str">
        <f ca="1">IF(B421="","",IF(ISERROR(MATCH($J421,SorP!$B$1:$B$6261,0)),"",INDIRECT("'SorP'!$A$"&amp;MATCH($S421&amp;$J421,SorP!C:C,0))))</f>
        <v>CN-GZ</v>
      </c>
      <c r="U421" s="167"/>
      <c r="V421" s="168">
        <f>IF(C421="",NA(),MATCH($B421&amp;$C421,'Smelter Look-up'!$J:$J,0))</f>
        <v>406</v>
      </c>
      <c r="X421" s="169">
        <f t="shared" ca="1" si="33"/>
        <v>0</v>
      </c>
      <c r="AB421" s="312" t="str">
        <f t="shared" si="35"/>
        <v>Lithium</v>
      </c>
      <c r="AC421" s="169" t="str">
        <f t="shared" si="36"/>
        <v>Lithium</v>
      </c>
      <c r="AD421" s="169" t="str">
        <f t="shared" si="37"/>
        <v>Guizhou Red Star Electronic Material Co., Ltd.</v>
      </c>
    </row>
    <row r="422" spans="1:30" s="169" customFormat="1" ht="127.5">
      <c r="A422" s="154" t="s">
        <v>18272</v>
      </c>
      <c r="B422" s="302" t="s">
        <v>18111</v>
      </c>
      <c r="C422" s="151" t="s">
        <v>18271</v>
      </c>
      <c r="D422" s="148" t="s">
        <v>18271</v>
      </c>
      <c r="E422" s="148" t="str">
        <f ca="1">IF(ISERROR($V422),"",OFFSET('Smelter Look-up'!$D$4,$V422-4,0)&amp;"")</f>
        <v>CHINA</v>
      </c>
      <c r="F422" s="148" t="str">
        <f ca="1">IF(ISERROR($V422),"",OFFSET('Smelter Look-up'!$E$4,$V422-4,0))</f>
        <v>CID003711</v>
      </c>
      <c r="G422" s="148" t="str">
        <f ca="1">IF(C422=$X$4,"Enter smelter details",IF(ISERROR($V422),"",OFFSET('Smelter Look-up'!$F$4,$V422-4,0)))</f>
        <v>RMI</v>
      </c>
      <c r="H422" s="204">
        <f ca="1">IF(ISERROR($V422),"",OFFSET('Smelter Look-up'!$G$4,$V422-4,0))</f>
        <v>0</v>
      </c>
      <c r="I422" s="205" t="str">
        <f ca="1">IF(ISERROR($V422),"",OFFSET('Smelter Look-up'!$H$4,$V422-4,0))</f>
        <v>Tongren City</v>
      </c>
      <c r="J422" s="205" t="str">
        <f ca="1">IF(ISERROR($V422),"",OFFSET('Smelter Look-up'!$I$4,$V422-4,0))</f>
        <v>Guizhou Sheng</v>
      </c>
      <c r="K422" s="149"/>
      <c r="L422" s="149"/>
      <c r="M422" s="149"/>
      <c r="N422" s="149"/>
      <c r="O422" s="149"/>
      <c r="P422" s="207"/>
      <c r="Q422" s="150"/>
      <c r="R422" s="148" t="str">
        <f ca="1">IF(ISERROR($V422),"",OFFSET('Smelter Look-up'!$C$4,$V422-4,0)&amp;"")</f>
        <v>Guizhou Redstar Development Dalong Manganese Industry Co., Ltd.</v>
      </c>
      <c r="S422" s="154" t="str">
        <f t="shared" ca="1" si="34"/>
        <v>CN</v>
      </c>
      <c r="T422" s="154" t="str">
        <f ca="1">IF(B422="","",IF(ISERROR(MATCH($J422,SorP!$B$1:$B$6261,0)),"",INDIRECT("'SorP'!$A$"&amp;MATCH($S422&amp;$J422,SorP!C:C,0))))</f>
        <v>CN-GZ</v>
      </c>
      <c r="U422" s="167"/>
      <c r="V422" s="168">
        <f>IF(C422="",NA(),MATCH($B422&amp;$C422,'Smelter Look-up'!$J:$J,0))</f>
        <v>407</v>
      </c>
      <c r="X422" s="169">
        <f t="shared" ca="1" si="33"/>
        <v>0</v>
      </c>
      <c r="AB422" s="312" t="str">
        <f t="shared" si="35"/>
        <v>Lithium</v>
      </c>
      <c r="AC422" s="169" t="str">
        <f t="shared" si="36"/>
        <v>Lithium</v>
      </c>
      <c r="AD422" s="169" t="str">
        <f t="shared" si="37"/>
        <v>Guizhou Redstar Development Dalong Manganese Industry Co., Ltd.</v>
      </c>
    </row>
    <row r="423" spans="1:30" s="169" customFormat="1" ht="102">
      <c r="A423" s="154" t="s">
        <v>18273</v>
      </c>
      <c r="B423" s="302" t="s">
        <v>18111</v>
      </c>
      <c r="C423" s="151" t="s">
        <v>140</v>
      </c>
      <c r="D423" s="148" t="s">
        <v>140</v>
      </c>
      <c r="E423" s="148" t="str">
        <f ca="1">IF(ISERROR($V423),"",OFFSET('Smelter Look-up'!$D$4,$V423-4,0)&amp;"")</f>
        <v>CHINA</v>
      </c>
      <c r="F423" s="148" t="str">
        <f ca="1">IF(ISERROR($V423),"",OFFSET('Smelter Look-up'!$E$4,$V423-4,0))</f>
        <v>CID004023</v>
      </c>
      <c r="G423" s="148" t="str">
        <f ca="1">IF(C423=$X$4,"Enter smelter details",IF(ISERROR($V423),"",OFFSET('Smelter Look-up'!$F$4,$V423-4,0)))</f>
        <v>RMI</v>
      </c>
      <c r="H423" s="204">
        <f ca="1">IF(ISERROR($V423),"",OFFSET('Smelter Look-up'!$G$4,$V423-4,0))</f>
        <v>0</v>
      </c>
      <c r="I423" s="205" t="str">
        <f ca="1">IF(ISERROR($V423),"",OFFSET('Smelter Look-up'!$H$4,$V423-4,0))</f>
        <v>Changsha</v>
      </c>
      <c r="J423" s="205" t="str">
        <f ca="1">IF(ISERROR($V423),"",OFFSET('Smelter Look-up'!$I$4,$V423-4,0))</f>
        <v>Hunan Sheng</v>
      </c>
      <c r="K423" s="149"/>
      <c r="L423" s="149"/>
      <c r="M423" s="149"/>
      <c r="N423" s="149"/>
      <c r="O423" s="149"/>
      <c r="P423" s="207"/>
      <c r="Q423" s="150"/>
      <c r="R423" s="148" t="str">
        <f ca="1">IF(ISERROR($V423),"",OFFSET('Smelter Look-up'!$C$4,$V423-4,0)&amp;"")</f>
        <v>Hunan Brunp Recycling Technology Co., Ltd.</v>
      </c>
      <c r="S423" s="154" t="str">
        <f t="shared" ca="1" si="34"/>
        <v>CN</v>
      </c>
      <c r="T423" s="154" t="str">
        <f ca="1">IF(B423="","",IF(ISERROR(MATCH($J423,SorP!$B$1:$B$6261,0)),"",INDIRECT("'SorP'!$A$"&amp;MATCH($S423&amp;$J423,SorP!C:C,0))))</f>
        <v>CN-HN</v>
      </c>
      <c r="U423" s="167"/>
      <c r="V423" s="168">
        <f>IF(C423="",NA(),MATCH($B423&amp;$C423,'Smelter Look-up'!$J:$J,0))</f>
        <v>408</v>
      </c>
      <c r="X423" s="169">
        <f t="shared" ca="1" si="33"/>
        <v>0</v>
      </c>
      <c r="AB423" s="312" t="str">
        <f t="shared" si="35"/>
        <v>Lithium</v>
      </c>
      <c r="AC423" s="169" t="str">
        <f t="shared" si="36"/>
        <v>Lithium</v>
      </c>
      <c r="AD423" s="169" t="str">
        <f t="shared" si="37"/>
        <v>Hunan Brunp Recycling Technology Co., Ltd.</v>
      </c>
    </row>
    <row r="424" spans="1:30" s="169" customFormat="1" ht="114.75">
      <c r="A424" s="154" t="s">
        <v>18276</v>
      </c>
      <c r="B424" s="302" t="s">
        <v>18111</v>
      </c>
      <c r="C424" s="151" t="s">
        <v>18275</v>
      </c>
      <c r="D424" s="148" t="s">
        <v>18275</v>
      </c>
      <c r="E424" s="148" t="str">
        <f ca="1">IF(ISERROR($V424),"",OFFSET('Smelter Look-up'!$D$4,$V424-4,0)&amp;"")</f>
        <v>CHINA</v>
      </c>
      <c r="F424" s="148" t="str">
        <f ca="1">IF(ISERROR($V424),"",OFFSET('Smelter Look-up'!$E$4,$V424-4,0))</f>
        <v>CID003713</v>
      </c>
      <c r="G424" s="148" t="str">
        <f ca="1">IF(C424=$X$4,"Enter smelter details",IF(ISERROR($V424),"",OFFSET('Smelter Look-up'!$F$4,$V424-4,0)))</f>
        <v>RMI</v>
      </c>
      <c r="H424" s="204">
        <f ca="1">IF(ISERROR($V424),"",OFFSET('Smelter Look-up'!$G$4,$V424-4,0))</f>
        <v>0</v>
      </c>
      <c r="I424" s="205" t="str">
        <f ca="1">IF(ISERROR($V424),"",OFFSET('Smelter Look-up'!$H$4,$V424-4,0))</f>
        <v>Ningxiang City</v>
      </c>
      <c r="J424" s="205" t="str">
        <f ca="1">IF(ISERROR($V424),"",OFFSET('Smelter Look-up'!$I$4,$V424-4,0))</f>
        <v>Hunan Sheng</v>
      </c>
      <c r="K424" s="149"/>
      <c r="L424" s="149"/>
      <c r="M424" s="149"/>
      <c r="N424" s="149"/>
      <c r="O424" s="149"/>
      <c r="P424" s="207"/>
      <c r="Q424" s="150"/>
      <c r="R424" s="148" t="str">
        <f ca="1">IF(ISERROR($V424),"",OFFSET('Smelter Look-up'!$C$4,$V424-4,0)&amp;"")</f>
        <v>Hunan Wuchuang Recycling Technology Co., Ltd.</v>
      </c>
      <c r="S424" s="154" t="str">
        <f t="shared" ca="1" si="34"/>
        <v>CN</v>
      </c>
      <c r="T424" s="154" t="str">
        <f ca="1">IF(B424="","",IF(ISERROR(MATCH($J424,SorP!$B$1:$B$6261,0)),"",INDIRECT("'SorP'!$A$"&amp;MATCH($S424&amp;$J424,SorP!C:C,0))))</f>
        <v>CN-HN</v>
      </c>
      <c r="U424" s="167"/>
      <c r="V424" s="168">
        <f>IF(C424="",NA(),MATCH($B424&amp;$C424,'Smelter Look-up'!$J:$J,0))</f>
        <v>410</v>
      </c>
      <c r="X424" s="169">
        <f t="shared" ca="1" si="33"/>
        <v>0</v>
      </c>
      <c r="AB424" s="312" t="str">
        <f t="shared" si="35"/>
        <v>Lithium</v>
      </c>
      <c r="AC424" s="169" t="str">
        <f t="shared" si="36"/>
        <v>Lithium</v>
      </c>
      <c r="AD424" s="169" t="str">
        <f t="shared" si="37"/>
        <v>Hunan Wuchuang Recycling Technology Co., Ltd.</v>
      </c>
    </row>
    <row r="425" spans="1:30" s="169" customFormat="1" ht="114.75">
      <c r="A425" s="154" t="s">
        <v>18276</v>
      </c>
      <c r="B425" s="302" t="s">
        <v>18111</v>
      </c>
      <c r="C425" s="151" t="s">
        <v>18275</v>
      </c>
      <c r="D425" s="148" t="s">
        <v>18275</v>
      </c>
      <c r="E425" s="148" t="str">
        <f ca="1">IF(ISERROR($V425),"",OFFSET('Smelter Look-up'!$D$4,$V425-4,0)&amp;"")</f>
        <v>CHINA</v>
      </c>
      <c r="F425" s="148" t="str">
        <f ca="1">IF(ISERROR($V425),"",OFFSET('Smelter Look-up'!$E$4,$V425-4,0))</f>
        <v>CID003713</v>
      </c>
      <c r="G425" s="148" t="str">
        <f ca="1">IF(C425=$X$4,"Enter smelter details",IF(ISERROR($V425),"",OFFSET('Smelter Look-up'!$F$4,$V425-4,0)))</f>
        <v>RMI</v>
      </c>
      <c r="H425" s="204">
        <f ca="1">IF(ISERROR($V425),"",OFFSET('Smelter Look-up'!$G$4,$V425-4,0))</f>
        <v>0</v>
      </c>
      <c r="I425" s="205" t="str">
        <f ca="1">IF(ISERROR($V425),"",OFFSET('Smelter Look-up'!$H$4,$V425-4,0))</f>
        <v>Ningxiang City</v>
      </c>
      <c r="J425" s="205" t="str">
        <f ca="1">IF(ISERROR($V425),"",OFFSET('Smelter Look-up'!$I$4,$V425-4,0))</f>
        <v>Hunan Sheng</v>
      </c>
      <c r="K425" s="149"/>
      <c r="L425" s="149"/>
      <c r="M425" s="149"/>
      <c r="N425" s="149"/>
      <c r="O425" s="149"/>
      <c r="P425" s="207"/>
      <c r="Q425" s="150"/>
      <c r="R425" s="148" t="str">
        <f ca="1">IF(ISERROR($V425),"",OFFSET('Smelter Look-up'!$C$4,$V425-4,0)&amp;"")</f>
        <v>Hunan Wuchuang Recycling Technology Co., Ltd.</v>
      </c>
      <c r="S425" s="154" t="str">
        <f t="shared" ca="1" si="34"/>
        <v>CN</v>
      </c>
      <c r="T425" s="154" t="str">
        <f ca="1">IF(B425="","",IF(ISERROR(MATCH($J425,SorP!$B$1:$B$6261,0)),"",INDIRECT("'SorP'!$A$"&amp;MATCH($S425&amp;$J425,SorP!C:C,0))))</f>
        <v>CN-HN</v>
      </c>
      <c r="U425" s="167"/>
      <c r="V425" s="168">
        <f>IF(C425="",NA(),MATCH($B425&amp;$C425,'Smelter Look-up'!$J:$J,0))</f>
        <v>410</v>
      </c>
      <c r="X425" s="169">
        <f t="shared" ca="1" si="33"/>
        <v>0</v>
      </c>
      <c r="AB425" s="312" t="str">
        <f t="shared" si="35"/>
        <v>Lithium</v>
      </c>
      <c r="AC425" s="169" t="str">
        <f t="shared" si="36"/>
        <v>Lithium</v>
      </c>
      <c r="AD425" s="169" t="str">
        <f t="shared" si="37"/>
        <v>Hunan Wuchuang Recycling Technology Co., Ltd.</v>
      </c>
    </row>
    <row r="426" spans="1:30" s="169" customFormat="1" ht="76.5">
      <c r="A426" s="154" t="s">
        <v>18278</v>
      </c>
      <c r="B426" s="302" t="s">
        <v>18111</v>
      </c>
      <c r="C426" s="151" t="s">
        <v>18277</v>
      </c>
      <c r="D426" s="148" t="s">
        <v>18277</v>
      </c>
      <c r="E426" s="148" t="str">
        <f ca="1">IF(ISERROR($V426),"",OFFSET('Smelter Look-up'!$D$4,$V426-4,0)&amp;"")</f>
        <v>CHINA</v>
      </c>
      <c r="F426" s="148" t="str">
        <f ca="1">IF(ISERROR($V426),"",OFFSET('Smelter Look-up'!$E$4,$V426-4,0))</f>
        <v>CID004726</v>
      </c>
      <c r="G426" s="148" t="str">
        <f ca="1">IF(C426=$X$4,"Enter smelter details",IF(ISERROR($V426),"",OFFSET('Smelter Look-up'!$F$4,$V426-4,0)))</f>
        <v>RMI</v>
      </c>
      <c r="H426" s="204">
        <f ca="1">IF(ISERROR($V426),"",OFFSET('Smelter Look-up'!$G$4,$V426-4,0))</f>
        <v>0</v>
      </c>
      <c r="I426" s="205" t="str">
        <f ca="1">IF(ISERROR($V426),"",OFFSET('Smelter Look-up'!$H$4,$V426-4,0))</f>
        <v>Changsha City</v>
      </c>
      <c r="J426" s="205" t="str">
        <f ca="1">IF(ISERROR($V426),"",OFFSET('Smelter Look-up'!$I$4,$V426-4,0))</f>
        <v>Hunan Sheng</v>
      </c>
      <c r="K426" s="149"/>
      <c r="L426" s="149"/>
      <c r="M426" s="149"/>
      <c r="N426" s="149"/>
      <c r="O426" s="149"/>
      <c r="P426" s="207"/>
      <c r="Q426" s="150"/>
      <c r="R426" s="148" t="str">
        <f ca="1">IF(ISERROR($V426),"",OFFSET('Smelter Look-up'!$C$4,$V426-4,0)&amp;"")</f>
        <v>Hunan Yongshan Lithium Co., Ltd.</v>
      </c>
      <c r="S426" s="154" t="str">
        <f t="shared" ca="1" si="34"/>
        <v>CN</v>
      </c>
      <c r="T426" s="154" t="str">
        <f ca="1">IF(B426="","",IF(ISERROR(MATCH($J426,SorP!$B$1:$B$6261,0)),"",INDIRECT("'SorP'!$A$"&amp;MATCH($S426&amp;$J426,SorP!C:C,0))))</f>
        <v>CN-HN</v>
      </c>
      <c r="U426" s="167"/>
      <c r="V426" s="168">
        <f>IF(C426="",NA(),MATCH($B426&amp;$C426,'Smelter Look-up'!$J:$J,0))</f>
        <v>411</v>
      </c>
      <c r="X426" s="169">
        <f t="shared" ca="1" si="33"/>
        <v>0</v>
      </c>
      <c r="AB426" s="312" t="str">
        <f t="shared" si="35"/>
        <v>Lithium</v>
      </c>
      <c r="AC426" s="169" t="str">
        <f t="shared" si="36"/>
        <v>Lithium</v>
      </c>
      <c r="AD426" s="169" t="str">
        <f t="shared" si="37"/>
        <v>Hunan Yongshan Lithium Co., Ltd.</v>
      </c>
    </row>
    <row r="427" spans="1:30" s="169" customFormat="1" ht="102">
      <c r="A427" s="154" t="s">
        <v>18280</v>
      </c>
      <c r="B427" s="302" t="s">
        <v>18111</v>
      </c>
      <c r="C427" s="151" t="s">
        <v>18279</v>
      </c>
      <c r="D427" s="148" t="s">
        <v>18279</v>
      </c>
      <c r="E427" s="148" t="str">
        <f ca="1">IF(ISERROR($V427),"",OFFSET('Smelter Look-up'!$D$4,$V427-4,0)&amp;"")</f>
        <v>CHINA</v>
      </c>
      <c r="F427" s="148" t="str">
        <f ca="1">IF(ISERROR($V427),"",OFFSET('Smelter Look-up'!$E$4,$V427-4,0))</f>
        <v>CID004751</v>
      </c>
      <c r="G427" s="148" t="str">
        <f ca="1">IF(C427=$X$4,"Enter smelter details",IF(ISERROR($V427),"",OFFSET('Smelter Look-up'!$F$4,$V427-4,0)))</f>
        <v>RMI</v>
      </c>
      <c r="H427" s="204">
        <f ca="1">IF(ISERROR($V427),"",OFFSET('Smelter Look-up'!$G$4,$V427-4,0))</f>
        <v>0</v>
      </c>
      <c r="I427" s="205" t="str">
        <f ca="1">IF(ISERROR($V427),"",OFFSET('Smelter Look-up'!$H$4,$V427-4,0))</f>
        <v>Rugao</v>
      </c>
      <c r="J427" s="205" t="str">
        <f ca="1">IF(ISERROR($V427),"",OFFSET('Smelter Look-up'!$I$4,$V427-4,0))</f>
        <v>Jiangsu Sheng</v>
      </c>
      <c r="K427" s="149"/>
      <c r="L427" s="149"/>
      <c r="M427" s="149"/>
      <c r="N427" s="149"/>
      <c r="O427" s="149"/>
      <c r="P427" s="207"/>
      <c r="Q427" s="150"/>
      <c r="R427" s="148" t="str">
        <f ca="1">IF(ISERROR($V427),"",OFFSET('Smelter Look-up'!$C$4,$V427-4,0)&amp;"")</f>
        <v>Jiangsu Baozong &amp; Baoda Pharmachem Co. Ltd.</v>
      </c>
      <c r="S427" s="154" t="str">
        <f t="shared" ca="1" si="34"/>
        <v>CN</v>
      </c>
      <c r="T427" s="154" t="str">
        <f ca="1">IF(B427="","",IF(ISERROR(MATCH($J427,SorP!$B$1:$B$6261,0)),"",INDIRECT("'SorP'!$A$"&amp;MATCH($S427&amp;$J427,SorP!C:C,0))))</f>
        <v>CN-JS</v>
      </c>
      <c r="U427" s="167"/>
      <c r="V427" s="168">
        <f>IF(C427="",NA(),MATCH($B427&amp;$C427,'Smelter Look-up'!$J:$J,0))</f>
        <v>412</v>
      </c>
      <c r="X427" s="169">
        <f t="shared" ca="1" si="33"/>
        <v>0</v>
      </c>
      <c r="AB427" s="312" t="str">
        <f t="shared" si="35"/>
        <v>Lithium</v>
      </c>
      <c r="AC427" s="169" t="str">
        <f t="shared" si="36"/>
        <v>Lithium</v>
      </c>
      <c r="AD427" s="169" t="str">
        <f t="shared" si="37"/>
        <v>Jiangsu Baozong &amp; Baoda Pharmachem Co. Ltd.</v>
      </c>
    </row>
    <row r="428" spans="1:30" s="169" customFormat="1" ht="76.5">
      <c r="A428" s="154" t="s">
        <v>18326</v>
      </c>
      <c r="B428" s="302" t="s">
        <v>18111</v>
      </c>
      <c r="C428" s="151" t="s">
        <v>19473</v>
      </c>
      <c r="D428" s="148" t="s">
        <v>19473</v>
      </c>
      <c r="E428" s="148" t="str">
        <f ca="1">IF(ISERROR($V428),"",OFFSET('Smelter Look-up'!$D$4,$V428-4,0)&amp;"")</f>
        <v>CHINA</v>
      </c>
      <c r="F428" s="148" t="str">
        <f ca="1">IF(ISERROR($V428),"",OFFSET('Smelter Look-up'!$E$4,$V428-4,0))</f>
        <v>CID004494</v>
      </c>
      <c r="G428" s="148" t="str">
        <f ca="1">IF(C428=$X$4,"Enter smelter details",IF(ISERROR($V428),"",OFFSET('Smelter Look-up'!$F$4,$V428-4,0)))</f>
        <v>RMI</v>
      </c>
      <c r="H428" s="204">
        <f ca="1">IF(ISERROR($V428),"",OFFSET('Smelter Look-up'!$G$4,$V428-4,0))</f>
        <v>0</v>
      </c>
      <c r="I428" s="205" t="str">
        <f ca="1">IF(ISERROR($V428),"",OFFSET('Smelter Look-up'!$H$4,$V428-4,0))</f>
        <v>Xinyu</v>
      </c>
      <c r="J428" s="205" t="str">
        <f ca="1">IF(ISERROR($V428),"",OFFSET('Smelter Look-up'!$I$4,$V428-4,0))</f>
        <v>Jiangxi Sheng</v>
      </c>
      <c r="K428" s="149"/>
      <c r="L428" s="149"/>
      <c r="M428" s="149"/>
      <c r="N428" s="149"/>
      <c r="O428" s="149"/>
      <c r="P428" s="207"/>
      <c r="Q428" s="150"/>
      <c r="R428" s="148" t="str">
        <f ca="1">IF(ISERROR($V428),"",OFFSET('Smelter Look-up'!$C$4,$V428-4,0)&amp;"")</f>
        <v>Jiangxi Albemarle Lithium Co., Ltd.</v>
      </c>
      <c r="S428" s="154" t="str">
        <f t="shared" ca="1" si="34"/>
        <v>CN</v>
      </c>
      <c r="T428" s="154" t="str">
        <f ca="1">IF(B428="","",IF(ISERROR(MATCH($J428,SorP!$B$1:$B$6261,0)),"",INDIRECT("'SorP'!$A$"&amp;MATCH($S428&amp;$J428,SorP!C:C,0))))</f>
        <v>CN-JX</v>
      </c>
      <c r="U428" s="167"/>
      <c r="V428" s="168">
        <f>IF(C428="",NA(),MATCH($B428&amp;$C428,'Smelter Look-up'!$J:$J,0))</f>
        <v>413</v>
      </c>
      <c r="X428" s="169">
        <f t="shared" ca="1" si="33"/>
        <v>0</v>
      </c>
      <c r="AB428" s="312" t="str">
        <f t="shared" si="35"/>
        <v>Lithium</v>
      </c>
      <c r="AC428" s="169" t="str">
        <f t="shared" si="36"/>
        <v>Lithium</v>
      </c>
      <c r="AD428" s="169" t="str">
        <f t="shared" si="37"/>
        <v>Jiangxi Albemarle Lithium Co., Ltd.</v>
      </c>
    </row>
    <row r="429" spans="1:30" s="169" customFormat="1" ht="25.5">
      <c r="A429" s="154" t="s">
        <v>18282</v>
      </c>
      <c r="B429" s="302" t="s">
        <v>18111</v>
      </c>
      <c r="C429" s="151" t="s">
        <v>20367</v>
      </c>
      <c r="D429" s="148" t="s">
        <v>20367</v>
      </c>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Unknown</v>
      </c>
      <c r="T429" s="154" t="str">
        <f ca="1">IF(B429="","",IF(ISERROR(MATCH($J429,SorP!$B$1:$B$6261,0)),"",INDIRECT("'SorP'!$A$"&amp;MATCH($S429&amp;$J429,SorP!C:C,0))))</f>
        <v/>
      </c>
      <c r="U429" s="167"/>
      <c r="V429" s="168" t="e">
        <f>IF(C429="",NA(),MATCH($B429&amp;$C429,'Smelter Look-up'!$J:$J,0))</f>
        <v>#N/A</v>
      </c>
      <c r="X429" s="169">
        <f t="shared" ca="1" si="33"/>
        <v>0</v>
      </c>
      <c r="AB429" s="312" t="str">
        <f t="shared" si="35"/>
        <v>Lithium</v>
      </c>
      <c r="AC429" s="169" t="str">
        <f t="shared" si="36"/>
        <v>Lithium</v>
      </c>
      <c r="AD429" s="169" t="str">
        <f t="shared" si="37"/>
        <v>Ganfeng Lithium Co., Ltd. (Mahong)</v>
      </c>
    </row>
    <row r="430" spans="1:30" s="169" customFormat="1" ht="102">
      <c r="A430" s="154" t="s">
        <v>18284</v>
      </c>
      <c r="B430" s="302" t="s">
        <v>18111</v>
      </c>
      <c r="C430" s="151" t="s">
        <v>18283</v>
      </c>
      <c r="D430" s="148" t="s">
        <v>18283</v>
      </c>
      <c r="E430" s="148" t="str">
        <f ca="1">IF(ISERROR($V430),"",OFFSET('Smelter Look-up'!$D$4,$V430-4,0)&amp;"")</f>
        <v>CHINA</v>
      </c>
      <c r="F430" s="148" t="str">
        <f ca="1">IF(ISERROR($V430),"",OFFSET('Smelter Look-up'!$E$4,$V430-4,0))</f>
        <v>CID004014</v>
      </c>
      <c r="G430" s="148" t="str">
        <f ca="1">IF(C430=$X$4,"Enter smelter details",IF(ISERROR($V430),"",OFFSET('Smelter Look-up'!$F$4,$V430-4,0)))</f>
        <v>RMI</v>
      </c>
      <c r="H430" s="204">
        <f ca="1">IF(ISERROR($V430),"",OFFSET('Smelter Look-up'!$G$4,$V430-4,0))</f>
        <v>0</v>
      </c>
      <c r="I430" s="205" t="str">
        <f ca="1">IF(ISERROR($V430),"",OFFSET('Smelter Look-up'!$H$4,$V430-4,0))</f>
        <v>Yichun City</v>
      </c>
      <c r="J430" s="205" t="str">
        <f ca="1">IF(ISERROR($V430),"",OFFSET('Smelter Look-up'!$I$4,$V430-4,0))</f>
        <v>Jiangxi Sheng</v>
      </c>
      <c r="K430" s="149"/>
      <c r="L430" s="149"/>
      <c r="M430" s="149"/>
      <c r="N430" s="149"/>
      <c r="O430" s="149"/>
      <c r="P430" s="207"/>
      <c r="Q430" s="150"/>
      <c r="R430" s="148" t="str">
        <f ca="1">IF(ISERROR($V430),"",OFFSET('Smelter Look-up'!$C$4,$V430-4,0)&amp;"")</f>
        <v>Jiangxi Nanshi Lithium Power New Materials Co., Ltd.</v>
      </c>
      <c r="S430" s="154" t="str">
        <f t="shared" ca="1" si="34"/>
        <v>CN</v>
      </c>
      <c r="T430" s="154" t="str">
        <f ca="1">IF(B430="","",IF(ISERROR(MATCH($J430,SorP!$B$1:$B$6261,0)),"",INDIRECT("'SorP'!$A$"&amp;MATCH($S430&amp;$J430,SorP!C:C,0))))</f>
        <v>CN-JX</v>
      </c>
      <c r="U430" s="167"/>
      <c r="V430" s="168">
        <f>IF(C430="",NA(),MATCH($B430&amp;$C430,'Smelter Look-up'!$J:$J,0))</f>
        <v>415</v>
      </c>
      <c r="X430" s="169">
        <f t="shared" ca="1" si="33"/>
        <v>0</v>
      </c>
      <c r="AB430" s="312" t="str">
        <f t="shared" si="35"/>
        <v>Lithium</v>
      </c>
      <c r="AC430" s="169" t="str">
        <f t="shared" si="36"/>
        <v>Lithium</v>
      </c>
      <c r="AD430" s="169" t="str">
        <f t="shared" si="37"/>
        <v>Jiangxi Nanshi Lithium Power New Materials Co., Ltd.</v>
      </c>
    </row>
    <row r="431" spans="1:30" s="169" customFormat="1" ht="102">
      <c r="A431" s="154" t="s">
        <v>18285</v>
      </c>
      <c r="B431" s="302" t="s">
        <v>18111</v>
      </c>
      <c r="C431" s="151" t="s">
        <v>11928</v>
      </c>
      <c r="D431" s="148" t="s">
        <v>11928</v>
      </c>
      <c r="E431" s="148" t="str">
        <f ca="1">IF(ISERROR($V431),"",OFFSET('Smelter Look-up'!$D$4,$V431-4,0)&amp;"")</f>
        <v>CHINA</v>
      </c>
      <c r="F431" s="148" t="str">
        <f ca="1">IF(ISERROR($V431),"",OFFSET('Smelter Look-up'!$E$4,$V431-4,0))</f>
        <v>CID004439</v>
      </c>
      <c r="G431" s="148" t="str">
        <f ca="1">IF(C431=$X$4,"Enter smelter details",IF(ISERROR($V431),"",OFFSET('Smelter Look-up'!$F$4,$V431-4,0)))</f>
        <v>RMI</v>
      </c>
      <c r="H431" s="204">
        <f ca="1">IF(ISERROR($V431),"",OFFSET('Smelter Look-up'!$G$4,$V431-4,0))</f>
        <v>0</v>
      </c>
      <c r="I431" s="205" t="str">
        <f ca="1">IF(ISERROR($V431),"",OFFSET('Smelter Look-up'!$H$4,$V431-4,0))</f>
        <v>Yichun City</v>
      </c>
      <c r="J431" s="205" t="str">
        <f ca="1">IF(ISERROR($V431),"",OFFSET('Smelter Look-up'!$I$4,$V431-4,0))</f>
        <v>Jiangxi Sheng</v>
      </c>
      <c r="K431" s="149"/>
      <c r="L431" s="149"/>
      <c r="M431" s="149"/>
      <c r="N431" s="149"/>
      <c r="O431" s="149"/>
      <c r="P431" s="207"/>
      <c r="Q431" s="150"/>
      <c r="R431" s="148" t="str">
        <f ca="1">IF(ISERROR($V431),"",OFFSET('Smelter Look-up'!$C$4,$V431-4,0)&amp;"")</f>
        <v>Jiangxi Ruida New Energy Technology Co., Ltd.</v>
      </c>
      <c r="S431" s="154" t="str">
        <f t="shared" ca="1" si="34"/>
        <v>CN</v>
      </c>
      <c r="T431" s="154" t="str">
        <f ca="1">IF(B431="","",IF(ISERROR(MATCH($J431,SorP!$B$1:$B$6261,0)),"",INDIRECT("'SorP'!$A$"&amp;MATCH($S431&amp;$J431,SorP!C:C,0))))</f>
        <v>CN-JX</v>
      </c>
      <c r="U431" s="167"/>
      <c r="V431" s="168">
        <f>IF(C431="",NA(),MATCH($B431&amp;$C431,'Smelter Look-up'!$J:$J,0))</f>
        <v>417</v>
      </c>
      <c r="X431" s="169">
        <f t="shared" ca="1" si="33"/>
        <v>0</v>
      </c>
      <c r="AB431" s="312" t="str">
        <f t="shared" si="35"/>
        <v>Lithium</v>
      </c>
      <c r="AC431" s="169" t="str">
        <f t="shared" si="36"/>
        <v>Lithium</v>
      </c>
      <c r="AD431" s="169" t="str">
        <f t="shared" si="37"/>
        <v>Jiangxi Ruida New Energy Technology Co., Ltd.</v>
      </c>
    </row>
    <row r="432" spans="1:30" s="169" customFormat="1" ht="102">
      <c r="A432" s="154" t="s">
        <v>18285</v>
      </c>
      <c r="B432" s="302" t="s">
        <v>18111</v>
      </c>
      <c r="C432" s="151" t="s">
        <v>11928</v>
      </c>
      <c r="D432" s="148" t="s">
        <v>11928</v>
      </c>
      <c r="E432" s="148" t="str">
        <f ca="1">IF(ISERROR($V432),"",OFFSET('Smelter Look-up'!$D$4,$V432-4,0)&amp;"")</f>
        <v>CHINA</v>
      </c>
      <c r="F432" s="148" t="str">
        <f ca="1">IF(ISERROR($V432),"",OFFSET('Smelter Look-up'!$E$4,$V432-4,0))</f>
        <v>CID004439</v>
      </c>
      <c r="G432" s="148" t="str">
        <f ca="1">IF(C432=$X$4,"Enter smelter details",IF(ISERROR($V432),"",OFFSET('Smelter Look-up'!$F$4,$V432-4,0)))</f>
        <v>RMI</v>
      </c>
      <c r="H432" s="204">
        <f ca="1">IF(ISERROR($V432),"",OFFSET('Smelter Look-up'!$G$4,$V432-4,0))</f>
        <v>0</v>
      </c>
      <c r="I432" s="205" t="str">
        <f ca="1">IF(ISERROR($V432),"",OFFSET('Smelter Look-up'!$H$4,$V432-4,0))</f>
        <v>Yichun City</v>
      </c>
      <c r="J432" s="205" t="str">
        <f ca="1">IF(ISERROR($V432),"",OFFSET('Smelter Look-up'!$I$4,$V432-4,0))</f>
        <v>Jiangxi Sheng</v>
      </c>
      <c r="K432" s="149"/>
      <c r="L432" s="149"/>
      <c r="M432" s="149"/>
      <c r="N432" s="149"/>
      <c r="O432" s="149"/>
      <c r="P432" s="207"/>
      <c r="Q432" s="150"/>
      <c r="R432" s="148" t="str">
        <f ca="1">IF(ISERROR($V432),"",OFFSET('Smelter Look-up'!$C$4,$V432-4,0)&amp;"")</f>
        <v>Jiangxi Ruida New Energy Technology Co., Ltd.</v>
      </c>
      <c r="S432" s="154" t="str">
        <f t="shared" ca="1" si="34"/>
        <v>CN</v>
      </c>
      <c r="T432" s="154" t="str">
        <f ca="1">IF(B432="","",IF(ISERROR(MATCH($J432,SorP!$B$1:$B$6261,0)),"",INDIRECT("'SorP'!$A$"&amp;MATCH($S432&amp;$J432,SorP!C:C,0))))</f>
        <v>CN-JX</v>
      </c>
      <c r="U432" s="167"/>
      <c r="V432" s="168">
        <f>IF(C432="",NA(),MATCH($B432&amp;$C432,'Smelter Look-up'!$J:$J,0))</f>
        <v>417</v>
      </c>
      <c r="X432" s="169">
        <f t="shared" ca="1" si="33"/>
        <v>0</v>
      </c>
      <c r="AB432" s="312" t="str">
        <f t="shared" si="35"/>
        <v>Lithium</v>
      </c>
      <c r="AC432" s="169" t="str">
        <f t="shared" si="36"/>
        <v>Lithium</v>
      </c>
      <c r="AD432" s="169" t="str">
        <f t="shared" si="37"/>
        <v>Jiangxi Ruida New Energy Technology Co., Ltd.</v>
      </c>
    </row>
    <row r="433" spans="1:30" s="169" customFormat="1" ht="51">
      <c r="A433" s="154" t="s">
        <v>18286</v>
      </c>
      <c r="B433" s="302" t="s">
        <v>18111</v>
      </c>
      <c r="C433" s="151" t="s">
        <v>166</v>
      </c>
      <c r="D433" s="148" t="s">
        <v>166</v>
      </c>
      <c r="E433" s="148" t="str">
        <f ca="1">IF(ISERROR($V433),"",OFFSET('Smelter Look-up'!$D$4,$V433-4,0)&amp;"")</f>
        <v>CHINA</v>
      </c>
      <c r="F433" s="148" t="str">
        <f ca="1">IF(ISERROR($V433),"",OFFSET('Smelter Look-up'!$E$4,$V433-4,0))</f>
        <v>CID004013</v>
      </c>
      <c r="G433" s="148" t="str">
        <f ca="1">IF(C433=$X$4,"Enter smelter details",IF(ISERROR($V433),"",OFFSET('Smelter Look-up'!$F$4,$V433-4,0)))</f>
        <v>RMI</v>
      </c>
      <c r="H433" s="204">
        <f ca="1">IF(ISERROR($V433),"",OFFSET('Smelter Look-up'!$G$4,$V433-4,0))</f>
        <v>0</v>
      </c>
      <c r="I433" s="205" t="str">
        <f ca="1">IF(ISERROR($V433),"",OFFSET('Smelter Look-up'!$H$4,$V433-4,0))</f>
        <v>Jingmen</v>
      </c>
      <c r="J433" s="205" t="str">
        <f ca="1">IF(ISERROR($V433),"",OFFSET('Smelter Look-up'!$I$4,$V433-4,0))</f>
        <v>Hubei Sheng</v>
      </c>
      <c r="K433" s="149"/>
      <c r="L433" s="149"/>
      <c r="M433" s="149"/>
      <c r="N433" s="149"/>
      <c r="O433" s="149"/>
      <c r="P433" s="207"/>
      <c r="Q433" s="150"/>
      <c r="R433" s="148" t="str">
        <f ca="1">IF(ISERROR($V433),"",OFFSET('Smelter Look-up'!$C$4,$V433-4,0)&amp;"")</f>
        <v>Jingmen GEM Co., Ltd.</v>
      </c>
      <c r="S433" s="154" t="str">
        <f t="shared" ca="1" si="34"/>
        <v>CN</v>
      </c>
      <c r="T433" s="154" t="str">
        <f ca="1">IF(B433="","",IF(ISERROR(MATCH($J433,SorP!$B$1:$B$6261,0)),"",INDIRECT("'SorP'!$A$"&amp;MATCH($S433&amp;$J433,SorP!C:C,0))))</f>
        <v>CN-HB</v>
      </c>
      <c r="U433" s="167"/>
      <c r="V433" s="168">
        <f>IF(C433="",NA(),MATCH($B433&amp;$C433,'Smelter Look-up'!$J:$J,0))</f>
        <v>418</v>
      </c>
      <c r="X433" s="169">
        <f t="shared" ca="1" si="33"/>
        <v>0</v>
      </c>
      <c r="AB433" s="312" t="str">
        <f t="shared" si="35"/>
        <v>Lithium</v>
      </c>
      <c r="AC433" s="169" t="str">
        <f t="shared" si="36"/>
        <v>Lithium</v>
      </c>
      <c r="AD433" s="169" t="str">
        <f t="shared" si="37"/>
        <v>Jingmen GEM Co., Ltd.</v>
      </c>
    </row>
    <row r="434" spans="1:30" s="169" customFormat="1" ht="76.5">
      <c r="A434" s="154" t="s">
        <v>18288</v>
      </c>
      <c r="B434" s="302" t="s">
        <v>18111</v>
      </c>
      <c r="C434" s="151" t="s">
        <v>19474</v>
      </c>
      <c r="D434" s="148" t="s">
        <v>19474</v>
      </c>
      <c r="E434" s="148" t="str">
        <f ca="1">IF(ISERROR($V434),"",OFFSET('Smelter Look-up'!$D$4,$V434-4,0)&amp;"")</f>
        <v>AUSTRALIA</v>
      </c>
      <c r="F434" s="148" t="str">
        <f ca="1">IF(ISERROR($V434),"",OFFSET('Smelter Look-up'!$E$4,$V434-4,0))</f>
        <v>CID003759</v>
      </c>
      <c r="G434" s="148" t="str">
        <f ca="1">IF(C434=$X$4,"Enter smelter details",IF(ISERROR($V434),"",OFFSET('Smelter Look-up'!$F$4,$V434-4,0)))</f>
        <v>RMI</v>
      </c>
      <c r="H434" s="204">
        <f ca="1">IF(ISERROR($V434),"",OFFSET('Smelter Look-up'!$G$4,$V434-4,0))</f>
        <v>0</v>
      </c>
      <c r="I434" s="205" t="str">
        <f ca="1">IF(ISERROR($V434),"",OFFSET('Smelter Look-up'!$H$4,$V434-4,0))</f>
        <v>Wellesley</v>
      </c>
      <c r="J434" s="205" t="str">
        <f ca="1">IF(ISERROR($V434),"",OFFSET('Smelter Look-up'!$I$4,$V434-4,0))</f>
        <v>Western Australia</v>
      </c>
      <c r="K434" s="149"/>
      <c r="L434" s="149"/>
      <c r="M434" s="149"/>
      <c r="N434" s="149"/>
      <c r="O434" s="149"/>
      <c r="P434" s="207"/>
      <c r="Q434" s="150"/>
      <c r="R434" s="148" t="str">
        <f ca="1">IF(ISERROR($V434),"",OFFSET('Smelter Look-up'!$C$4,$V434-4,0)&amp;"")</f>
        <v>Kemerton Lithium Hydroxide Plant</v>
      </c>
      <c r="S434" s="154" t="str">
        <f t="shared" ca="1" si="34"/>
        <v>AU</v>
      </c>
      <c r="T434" s="154" t="str">
        <f ca="1">IF(B434="","",IF(ISERROR(MATCH($J434,SorP!$B$1:$B$6261,0)),"",INDIRECT("'SorP'!$A$"&amp;MATCH($S434&amp;$J434,SorP!C:C,0))))</f>
        <v>AU-WA</v>
      </c>
      <c r="U434" s="167"/>
      <c r="V434" s="168">
        <f>IF(C434="",NA(),MATCH($B434&amp;$C434,'Smelter Look-up'!$J:$J,0))</f>
        <v>420</v>
      </c>
      <c r="X434" s="169">
        <f t="shared" ca="1" si="33"/>
        <v>0</v>
      </c>
      <c r="AB434" s="312" t="str">
        <f t="shared" si="35"/>
        <v>Lithium</v>
      </c>
      <c r="AC434" s="169" t="str">
        <f t="shared" si="36"/>
        <v>Lithium</v>
      </c>
      <c r="AD434" s="169" t="str">
        <f t="shared" si="37"/>
        <v>Kemerton Lithium Hydroxide Plant</v>
      </c>
    </row>
    <row r="435" spans="1:30" s="169" customFormat="1" ht="76.5">
      <c r="A435" s="154" t="s">
        <v>18288</v>
      </c>
      <c r="B435" s="302" t="s">
        <v>18111</v>
      </c>
      <c r="C435" s="151" t="s">
        <v>19474</v>
      </c>
      <c r="D435" s="148" t="s">
        <v>19474</v>
      </c>
      <c r="E435" s="148" t="str">
        <f ca="1">IF(ISERROR($V435),"",OFFSET('Smelter Look-up'!$D$4,$V435-4,0)&amp;"")</f>
        <v>AUSTRALIA</v>
      </c>
      <c r="F435" s="148" t="str">
        <f ca="1">IF(ISERROR($V435),"",OFFSET('Smelter Look-up'!$E$4,$V435-4,0))</f>
        <v>CID003759</v>
      </c>
      <c r="G435" s="148" t="str">
        <f ca="1">IF(C435=$X$4,"Enter smelter details",IF(ISERROR($V435),"",OFFSET('Smelter Look-up'!$F$4,$V435-4,0)))</f>
        <v>RMI</v>
      </c>
      <c r="H435" s="204">
        <f ca="1">IF(ISERROR($V435),"",OFFSET('Smelter Look-up'!$G$4,$V435-4,0))</f>
        <v>0</v>
      </c>
      <c r="I435" s="205" t="str">
        <f ca="1">IF(ISERROR($V435),"",OFFSET('Smelter Look-up'!$H$4,$V435-4,0))</f>
        <v>Wellesley</v>
      </c>
      <c r="J435" s="205" t="str">
        <f ca="1">IF(ISERROR($V435),"",OFFSET('Smelter Look-up'!$I$4,$V435-4,0))</f>
        <v>Western Australia</v>
      </c>
      <c r="K435" s="149"/>
      <c r="L435" s="149"/>
      <c r="M435" s="149"/>
      <c r="N435" s="149"/>
      <c r="O435" s="149"/>
      <c r="P435" s="207"/>
      <c r="Q435" s="150"/>
      <c r="R435" s="148" t="str">
        <f ca="1">IF(ISERROR($V435),"",OFFSET('Smelter Look-up'!$C$4,$V435-4,0)&amp;"")</f>
        <v>Kemerton Lithium Hydroxide Plant</v>
      </c>
      <c r="S435" s="154" t="str">
        <f t="shared" ca="1" si="34"/>
        <v>AU</v>
      </c>
      <c r="T435" s="154" t="str">
        <f ca="1">IF(B435="","",IF(ISERROR(MATCH($J435,SorP!$B$1:$B$6261,0)),"",INDIRECT("'SorP'!$A$"&amp;MATCH($S435&amp;$J435,SorP!C:C,0))))</f>
        <v>AU-WA</v>
      </c>
      <c r="U435" s="167"/>
      <c r="V435" s="168">
        <f>IF(C435="",NA(),MATCH($B435&amp;$C435,'Smelter Look-up'!$J:$J,0))</f>
        <v>420</v>
      </c>
      <c r="X435" s="169">
        <f t="shared" ca="1" si="33"/>
        <v>0</v>
      </c>
      <c r="AB435" s="312" t="str">
        <f t="shared" si="35"/>
        <v>Lithium</v>
      </c>
      <c r="AC435" s="169" t="str">
        <f t="shared" si="36"/>
        <v>Lithium</v>
      </c>
      <c r="AD435" s="169" t="str">
        <f t="shared" si="37"/>
        <v>Kemerton Lithium Hydroxide Plant</v>
      </c>
    </row>
    <row r="436" spans="1:30" s="169" customFormat="1" ht="89.25">
      <c r="A436" s="154" t="s">
        <v>18290</v>
      </c>
      <c r="B436" s="302" t="s">
        <v>18111</v>
      </c>
      <c r="C436" s="151" t="s">
        <v>19475</v>
      </c>
      <c r="D436" s="148" t="s">
        <v>19475</v>
      </c>
      <c r="E436" s="148" t="str">
        <f ca="1">IF(ISERROR($V436),"",OFFSET('Smelter Look-up'!$D$4,$V436-4,0)&amp;"")</f>
        <v>UNITED STATES OF AMERICA</v>
      </c>
      <c r="F436" s="148" t="str">
        <f ca="1">IF(ISERROR($V436),"",OFFSET('Smelter Look-up'!$E$4,$V436-4,0))</f>
        <v>CID004495</v>
      </c>
      <c r="G436" s="148" t="str">
        <f ca="1">IF(C436=$X$4,"Enter smelter details",IF(ISERROR($V436),"",OFFSET('Smelter Look-up'!$F$4,$V436-4,0)))</f>
        <v>RMI</v>
      </c>
      <c r="H436" s="204">
        <f ca="1">IF(ISERROR($V436),"",OFFSET('Smelter Look-up'!$G$4,$V436-4,0))</f>
        <v>0</v>
      </c>
      <c r="I436" s="205" t="str">
        <f ca="1">IF(ISERROR($V436),"",OFFSET('Smelter Look-up'!$H$4,$V436-4,0))</f>
        <v>Kings Mountain</v>
      </c>
      <c r="J436" s="205" t="str">
        <f ca="1">IF(ISERROR($V436),"",OFFSET('Smelter Look-up'!$I$4,$V436-4,0))</f>
        <v>North Carolina</v>
      </c>
      <c r="K436" s="149"/>
      <c r="L436" s="149"/>
      <c r="M436" s="149"/>
      <c r="N436" s="149"/>
      <c r="O436" s="149"/>
      <c r="P436" s="207"/>
      <c r="Q436" s="150"/>
      <c r="R436" s="148" t="str">
        <f ca="1">IF(ISERROR($V436),"",OFFSET('Smelter Look-up'!$C$4,$V436-4,0)&amp;"")</f>
        <v>Kings Mountain Lithium Hydroxide Plant</v>
      </c>
      <c r="S436" s="154" t="str">
        <f t="shared" ca="1" si="34"/>
        <v>US</v>
      </c>
      <c r="T436" s="154" t="str">
        <f ca="1">IF(B436="","",IF(ISERROR(MATCH($J436,SorP!$B$1:$B$6261,0)),"",INDIRECT("'SorP'!$A$"&amp;MATCH($S436&amp;$J436,SorP!C:C,0))))</f>
        <v>US-NC</v>
      </c>
      <c r="U436" s="167"/>
      <c r="V436" s="168">
        <f>IF(C436="",NA(),MATCH($B436&amp;$C436,'Smelter Look-up'!$J:$J,0))</f>
        <v>421</v>
      </c>
      <c r="X436" s="169">
        <f t="shared" ca="1" si="33"/>
        <v>0</v>
      </c>
      <c r="AB436" s="312" t="str">
        <f t="shared" si="35"/>
        <v>Lithium</v>
      </c>
      <c r="AC436" s="169" t="str">
        <f t="shared" si="36"/>
        <v>Lithium</v>
      </c>
      <c r="AD436" s="169" t="str">
        <f t="shared" si="37"/>
        <v>Kings Mountain Lithium Hydroxide Plant</v>
      </c>
    </row>
    <row r="437" spans="1:30" s="169" customFormat="1" ht="89.25">
      <c r="A437" s="154" t="s">
        <v>18290</v>
      </c>
      <c r="B437" s="302" t="s">
        <v>18111</v>
      </c>
      <c r="C437" s="151" t="s">
        <v>19475</v>
      </c>
      <c r="D437" s="148" t="s">
        <v>19475</v>
      </c>
      <c r="E437" s="148" t="str">
        <f ca="1">IF(ISERROR($V437),"",OFFSET('Smelter Look-up'!$D$4,$V437-4,0)&amp;"")</f>
        <v>UNITED STATES OF AMERICA</v>
      </c>
      <c r="F437" s="148" t="str">
        <f ca="1">IF(ISERROR($V437),"",OFFSET('Smelter Look-up'!$E$4,$V437-4,0))</f>
        <v>CID004495</v>
      </c>
      <c r="G437" s="148" t="str">
        <f ca="1">IF(C437=$X$4,"Enter smelter details",IF(ISERROR($V437),"",OFFSET('Smelter Look-up'!$F$4,$V437-4,0)))</f>
        <v>RMI</v>
      </c>
      <c r="H437" s="204">
        <f ca="1">IF(ISERROR($V437),"",OFFSET('Smelter Look-up'!$G$4,$V437-4,0))</f>
        <v>0</v>
      </c>
      <c r="I437" s="205" t="str">
        <f ca="1">IF(ISERROR($V437),"",OFFSET('Smelter Look-up'!$H$4,$V437-4,0))</f>
        <v>Kings Mountain</v>
      </c>
      <c r="J437" s="205" t="str">
        <f ca="1">IF(ISERROR($V437),"",OFFSET('Smelter Look-up'!$I$4,$V437-4,0))</f>
        <v>North Carolina</v>
      </c>
      <c r="K437" s="149"/>
      <c r="L437" s="149"/>
      <c r="M437" s="149"/>
      <c r="N437" s="149"/>
      <c r="O437" s="149"/>
      <c r="P437" s="207"/>
      <c r="Q437" s="150"/>
      <c r="R437" s="148" t="str">
        <f ca="1">IF(ISERROR($V437),"",OFFSET('Smelter Look-up'!$C$4,$V437-4,0)&amp;"")</f>
        <v>Kings Mountain Lithium Hydroxide Plant</v>
      </c>
      <c r="S437" s="154" t="str">
        <f t="shared" ca="1" si="34"/>
        <v>US</v>
      </c>
      <c r="T437" s="154" t="str">
        <f ca="1">IF(B437="","",IF(ISERROR(MATCH($J437,SorP!$B$1:$B$6261,0)),"",INDIRECT("'SorP'!$A$"&amp;MATCH($S437&amp;$J437,SorP!C:C,0))))</f>
        <v>US-NC</v>
      </c>
      <c r="U437" s="167"/>
      <c r="V437" s="168">
        <f>IF(C437="",NA(),MATCH($B437&amp;$C437,'Smelter Look-up'!$J:$J,0))</f>
        <v>421</v>
      </c>
      <c r="X437" s="169">
        <f t="shared" ca="1" si="33"/>
        <v>0</v>
      </c>
      <c r="AB437" s="312" t="str">
        <f t="shared" si="35"/>
        <v>Lithium</v>
      </c>
      <c r="AC437" s="169" t="str">
        <f t="shared" si="36"/>
        <v>Lithium</v>
      </c>
      <c r="AD437" s="169" t="str">
        <f t="shared" si="37"/>
        <v>Kings Mountain Lithium Hydroxide Plant</v>
      </c>
    </row>
    <row r="438" spans="1:30" s="169" customFormat="1" ht="76.5">
      <c r="A438" s="154" t="s">
        <v>18643</v>
      </c>
      <c r="B438" s="302" t="s">
        <v>18111</v>
      </c>
      <c r="C438" s="151" t="s">
        <v>18642</v>
      </c>
      <c r="D438" s="148" t="s">
        <v>18642</v>
      </c>
      <c r="E438" s="148" t="str">
        <f ca="1">IF(ISERROR($V438),"",OFFSET('Smelter Look-up'!$D$4,$V438-4,0)&amp;"")</f>
        <v>CHILE</v>
      </c>
      <c r="F438" s="148" t="str">
        <f ca="1">IF(ISERROR($V438),"",OFFSET('Smelter Look-up'!$E$4,$V438-4,0))</f>
        <v>CID004544</v>
      </c>
      <c r="G438" s="148" t="str">
        <f ca="1">IF(C438=$X$4,"Enter smelter details",IF(ISERROR($V438),"",OFFSET('Smelter Look-up'!$F$4,$V438-4,0)))</f>
        <v>RMI</v>
      </c>
      <c r="H438" s="204">
        <f ca="1">IF(ISERROR($V438),"",OFFSET('Smelter Look-up'!$G$4,$V438-4,0))</f>
        <v>0</v>
      </c>
      <c r="I438" s="205" t="str">
        <f ca="1">IF(ISERROR($V438),"",OFFSET('Smelter Look-up'!$H$4,$V438-4,0))</f>
        <v>Antofagasta</v>
      </c>
      <c r="J438" s="205" t="str">
        <f ca="1">IF(ISERROR($V438),"",OFFSET('Smelter Look-up'!$I$4,$V438-4,0))</f>
        <v>Antofagasta</v>
      </c>
      <c r="K438" s="149"/>
      <c r="L438" s="149"/>
      <c r="M438" s="149"/>
      <c r="N438" s="149"/>
      <c r="O438" s="149"/>
      <c r="P438" s="207"/>
      <c r="Q438" s="150"/>
      <c r="R438" s="148" t="str">
        <f ca="1">IF(ISERROR($V438),"",OFFSET('Smelter Look-up'!$C$4,$V438-4,0)&amp;"")</f>
        <v>La Negra Lithium Carbonate Plant</v>
      </c>
      <c r="S438" s="154" t="str">
        <f t="shared" ca="1" si="34"/>
        <v>CL</v>
      </c>
      <c r="T438" s="154" t="str">
        <f ca="1">IF(B438="","",IF(ISERROR(MATCH($J438,SorP!$B$1:$B$6261,0)),"",INDIRECT("'SorP'!$A$"&amp;MATCH($S438&amp;$J438,SorP!C:C,0))))</f>
        <v>CL-AN</v>
      </c>
      <c r="U438" s="167"/>
      <c r="V438" s="168">
        <f>IF(C438="",NA(),MATCH($B438&amp;$C438,'Smelter Look-up'!$J:$J,0))</f>
        <v>424</v>
      </c>
      <c r="X438" s="169">
        <f t="shared" ca="1" si="33"/>
        <v>0</v>
      </c>
      <c r="AB438" s="312" t="str">
        <f t="shared" si="35"/>
        <v>Lithium</v>
      </c>
      <c r="AC438" s="169" t="str">
        <f t="shared" si="36"/>
        <v>Lithium</v>
      </c>
      <c r="AD438" s="169" t="str">
        <f t="shared" si="37"/>
        <v>La Negra Lithium Carbonate Plant</v>
      </c>
    </row>
    <row r="439" spans="1:30" s="169" customFormat="1" ht="76.5">
      <c r="A439" s="154" t="s">
        <v>18643</v>
      </c>
      <c r="B439" s="302" t="s">
        <v>18111</v>
      </c>
      <c r="C439" s="151" t="s">
        <v>18642</v>
      </c>
      <c r="D439" s="148" t="s">
        <v>18642</v>
      </c>
      <c r="E439" s="148" t="str">
        <f ca="1">IF(ISERROR($V439),"",OFFSET('Smelter Look-up'!$D$4,$V439-4,0)&amp;"")</f>
        <v>CHILE</v>
      </c>
      <c r="F439" s="148" t="str">
        <f ca="1">IF(ISERROR($V439),"",OFFSET('Smelter Look-up'!$E$4,$V439-4,0))</f>
        <v>CID004544</v>
      </c>
      <c r="G439" s="148" t="str">
        <f ca="1">IF(C439=$X$4,"Enter smelter details",IF(ISERROR($V439),"",OFFSET('Smelter Look-up'!$F$4,$V439-4,0)))</f>
        <v>RMI</v>
      </c>
      <c r="H439" s="204">
        <f ca="1">IF(ISERROR($V439),"",OFFSET('Smelter Look-up'!$G$4,$V439-4,0))</f>
        <v>0</v>
      </c>
      <c r="I439" s="205" t="str">
        <f ca="1">IF(ISERROR($V439),"",OFFSET('Smelter Look-up'!$H$4,$V439-4,0))</f>
        <v>Antofagasta</v>
      </c>
      <c r="J439" s="205" t="str">
        <f ca="1">IF(ISERROR($V439),"",OFFSET('Smelter Look-up'!$I$4,$V439-4,0))</f>
        <v>Antofagasta</v>
      </c>
      <c r="K439" s="149"/>
      <c r="L439" s="149"/>
      <c r="M439" s="149"/>
      <c r="N439" s="149"/>
      <c r="O439" s="149"/>
      <c r="P439" s="207"/>
      <c r="Q439" s="150"/>
      <c r="R439" s="148" t="str">
        <f ca="1">IF(ISERROR($V439),"",OFFSET('Smelter Look-up'!$C$4,$V439-4,0)&amp;"")</f>
        <v>La Negra Lithium Carbonate Plant</v>
      </c>
      <c r="S439" s="154" t="str">
        <f t="shared" ca="1" si="34"/>
        <v>CL</v>
      </c>
      <c r="T439" s="154" t="str">
        <f ca="1">IF(B439="","",IF(ISERROR(MATCH($J439,SorP!$B$1:$B$6261,0)),"",INDIRECT("'SorP'!$A$"&amp;MATCH($S439&amp;$J439,SorP!C:C,0))))</f>
        <v>CL-AN</v>
      </c>
      <c r="U439" s="167"/>
      <c r="V439" s="168">
        <f>IF(C439="",NA(),MATCH($B439&amp;$C439,'Smelter Look-up'!$J:$J,0))</f>
        <v>424</v>
      </c>
      <c r="X439" s="169">
        <f t="shared" ca="1" si="33"/>
        <v>0</v>
      </c>
      <c r="AB439" s="312" t="str">
        <f t="shared" si="35"/>
        <v>Lithium</v>
      </c>
      <c r="AC439" s="169" t="str">
        <f t="shared" si="36"/>
        <v>Lithium</v>
      </c>
      <c r="AD439" s="169" t="str">
        <f t="shared" si="37"/>
        <v>La Negra Lithium Carbonate Plant</v>
      </c>
    </row>
    <row r="440" spans="1:30" s="169" customFormat="1" ht="89.25">
      <c r="A440" s="154" t="s">
        <v>19687</v>
      </c>
      <c r="B440" s="302" t="s">
        <v>18111</v>
      </c>
      <c r="C440" s="151" t="s">
        <v>19686</v>
      </c>
      <c r="D440" s="148" t="s">
        <v>19686</v>
      </c>
      <c r="E440" s="148" t="str">
        <f ca="1">IF(ISERROR($V440),"",OFFSET('Smelter Look-up'!$D$4,$V440-4,0)&amp;"")</f>
        <v>CHINA</v>
      </c>
      <c r="F440" s="148" t="str">
        <f ca="1">IF(ISERROR($V440),"",OFFSET('Smelter Look-up'!$E$4,$V440-4,0))</f>
        <v>CID005537</v>
      </c>
      <c r="G440" s="148" t="str">
        <f ca="1">IF(C440=$X$4,"Enter smelter details",IF(ISERROR($V440),"",OFFSET('Smelter Look-up'!$F$4,$V440-4,0)))</f>
        <v>RMI</v>
      </c>
      <c r="H440" s="204">
        <f ca="1">IF(ISERROR($V440),"",OFFSET('Smelter Look-up'!$G$4,$V440-4,0))</f>
        <v>0</v>
      </c>
      <c r="I440" s="205" t="str">
        <f ca="1">IF(ISERROR($V440),"",OFFSET('Smelter Look-up'!$H$4,$V440-4,0))</f>
        <v>Dezhou</v>
      </c>
      <c r="J440" s="205" t="str">
        <f ca="1">IF(ISERROR($V440),"",OFFSET('Smelter Look-up'!$I$4,$V440-4,0))</f>
        <v>Shandong Sheng</v>
      </c>
      <c r="K440" s="149"/>
      <c r="L440" s="149"/>
      <c r="M440" s="149"/>
      <c r="N440" s="149"/>
      <c r="O440" s="149"/>
      <c r="P440" s="207"/>
      <c r="Q440" s="150"/>
      <c r="R440" s="148" t="str">
        <f ca="1">IF(ISERROR($V440),"",OFFSET('Smelter Look-up'!$C$4,$V440-4,0)&amp;"")</f>
        <v>Lianhe Chemical Technology(Dezhou) Co.,Ltd</v>
      </c>
      <c r="S440" s="154" t="str">
        <f t="shared" ca="1" si="34"/>
        <v>CN</v>
      </c>
      <c r="T440" s="154" t="str">
        <f ca="1">IF(B440="","",IF(ISERROR(MATCH($J440,SorP!$B$1:$B$6261,0)),"",INDIRECT("'SorP'!$A$"&amp;MATCH($S440&amp;$J440,SorP!C:C,0))))</f>
        <v>CN-SD</v>
      </c>
      <c r="U440" s="167"/>
      <c r="V440" s="168">
        <f>IF(C440="",NA(),MATCH($B440&amp;$C440,'Smelter Look-up'!$J:$J,0))</f>
        <v>425</v>
      </c>
      <c r="X440" s="169">
        <f t="shared" ca="1" si="33"/>
        <v>0</v>
      </c>
      <c r="AB440" s="312" t="str">
        <f t="shared" si="35"/>
        <v>Lithium</v>
      </c>
      <c r="AC440" s="169" t="str">
        <f t="shared" si="36"/>
        <v>Lithium</v>
      </c>
      <c r="AD440" s="169" t="str">
        <f t="shared" si="37"/>
        <v>Lianhe Chemical Technology(Dezhou) Co.,Ltd</v>
      </c>
    </row>
    <row r="441" spans="1:30" s="169" customFormat="1" ht="89.25">
      <c r="A441" s="154" t="s">
        <v>18686</v>
      </c>
      <c r="B441" s="302" t="s">
        <v>18111</v>
      </c>
      <c r="C441" s="151" t="s">
        <v>18685</v>
      </c>
      <c r="D441" s="148" t="s">
        <v>18685</v>
      </c>
      <c r="E441" s="148" t="str">
        <f ca="1">IF(ISERROR($V441),"",OFFSET('Smelter Look-up'!$D$4,$V441-4,0)&amp;"")</f>
        <v>CHINA</v>
      </c>
      <c r="F441" s="148" t="str">
        <f ca="1">IF(ISERROR($V441),"",OFFSET('Smelter Look-up'!$E$4,$V441-4,0))</f>
        <v>CID005266</v>
      </c>
      <c r="G441" s="148" t="str">
        <f ca="1">IF(C441=$X$4,"Enter smelter details",IF(ISERROR($V441),"",OFFSET('Smelter Look-up'!$F$4,$V441-4,0)))</f>
        <v>RMI</v>
      </c>
      <c r="H441" s="204">
        <f ca="1">IF(ISERROR($V441),"",OFFSET('Smelter Look-up'!$G$4,$V441-4,0))</f>
        <v>0</v>
      </c>
      <c r="I441" s="205" t="str">
        <f ca="1">IF(ISERROR($V441),"",OFFSET('Smelter Look-up'!$H$4,$V441-4,0))</f>
        <v>Taizhou</v>
      </c>
      <c r="J441" s="205" t="str">
        <f ca="1">IF(ISERROR($V441),"",OFFSET('Smelter Look-up'!$I$4,$V441-4,0))</f>
        <v>Zhejiang Sheng</v>
      </c>
      <c r="K441" s="149"/>
      <c r="L441" s="149"/>
      <c r="M441" s="149"/>
      <c r="N441" s="149"/>
      <c r="O441" s="149"/>
      <c r="P441" s="207"/>
      <c r="Q441" s="150"/>
      <c r="R441" s="148" t="str">
        <f ca="1">IF(ISERROR($V441),"",OFFSET('Smelter Look-up'!$C$4,$V441-4,0)&amp;"")</f>
        <v>Lianhe Chemical Technology(Linhai) Co.,Ltd</v>
      </c>
      <c r="S441" s="154" t="str">
        <f t="shared" ca="1" si="34"/>
        <v>CN</v>
      </c>
      <c r="T441" s="154" t="str">
        <f ca="1">IF(B441="","",IF(ISERROR(MATCH($J441,SorP!$B$1:$B$6261,0)),"",INDIRECT("'SorP'!$A$"&amp;MATCH($S441&amp;$J441,SorP!C:C,0))))</f>
        <v>CN-ZJ</v>
      </c>
      <c r="U441" s="167"/>
      <c r="V441" s="168">
        <f>IF(C441="",NA(),MATCH($B441&amp;$C441,'Smelter Look-up'!$J:$J,0))</f>
        <v>426</v>
      </c>
      <c r="X441" s="169">
        <f t="shared" ca="1" si="33"/>
        <v>0</v>
      </c>
      <c r="AB441" s="312" t="str">
        <f t="shared" si="35"/>
        <v>Lithium</v>
      </c>
      <c r="AC441" s="169" t="str">
        <f t="shared" si="36"/>
        <v>Lithium</v>
      </c>
      <c r="AD441" s="169" t="str">
        <f t="shared" si="37"/>
        <v>Lianhe Chemical Technology(Linhai) Co.,Ltd</v>
      </c>
    </row>
    <row r="442" spans="1:30" s="169" customFormat="1" ht="20.25">
      <c r="A442" s="154" t="s">
        <v>18253</v>
      </c>
      <c r="B442" s="302" t="s">
        <v>18111</v>
      </c>
      <c r="C442" s="151" t="s">
        <v>20365</v>
      </c>
      <c r="D442" s="148" t="s">
        <v>20365</v>
      </c>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Unknown</v>
      </c>
      <c r="T442" s="154" t="str">
        <f ca="1">IF(B442="","",IF(ISERROR(MATCH($J442,SorP!$B$1:$B$6261,0)),"",INDIRECT("'SorP'!$A$"&amp;MATCH($S442&amp;$J442,SorP!C:C,0))))</f>
        <v/>
      </c>
      <c r="U442" s="167"/>
      <c r="V442" s="168" t="e">
        <f>IF(C442="",NA(),MATCH($B442&amp;$C442,'Smelter Look-up'!$J:$J,0))</f>
        <v>#N/A</v>
      </c>
      <c r="X442" s="169">
        <f t="shared" ca="1" si="33"/>
        <v>0</v>
      </c>
      <c r="AB442" s="312" t="str">
        <f t="shared" si="35"/>
        <v>Lithium</v>
      </c>
      <c r="AC442" s="169" t="str">
        <f t="shared" si="36"/>
        <v>Lithium</v>
      </c>
      <c r="AD442" s="169" t="str">
        <f t="shared" si="37"/>
        <v>Rio Tinto (Bessemer City)</v>
      </c>
    </row>
    <row r="443" spans="1:30" s="169" customFormat="1" ht="20.25">
      <c r="A443" s="154" t="s">
        <v>18255</v>
      </c>
      <c r="B443" s="302" t="s">
        <v>18111</v>
      </c>
      <c r="C443" s="151" t="s">
        <v>20366</v>
      </c>
      <c r="D443" s="148" t="s">
        <v>20366</v>
      </c>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Unknown</v>
      </c>
      <c r="T443" s="154" t="str">
        <f ca="1">IF(B443="","",IF(ISERROR(MATCH($J443,SorP!$B$1:$B$6261,0)),"",INDIRECT("'SorP'!$A$"&amp;MATCH($S443&amp;$J443,SorP!C:C,0))))</f>
        <v/>
      </c>
      <c r="U443" s="167"/>
      <c r="V443" s="168" t="e">
        <f>IF(C443="",NA(),MATCH($B443&amp;$C443,'Smelter Look-up'!$J:$J,0))</f>
        <v>#N/A</v>
      </c>
      <c r="X443" s="169">
        <f t="shared" ca="1" si="33"/>
        <v>0</v>
      </c>
      <c r="AB443" s="312" t="str">
        <f t="shared" si="35"/>
        <v>Lithium</v>
      </c>
      <c r="AC443" s="169" t="str">
        <f t="shared" si="36"/>
        <v>Lithium</v>
      </c>
      <c r="AD443" s="169" t="str">
        <f t="shared" si="37"/>
        <v>Rio Tinto (Fenix)</v>
      </c>
    </row>
    <row r="444" spans="1:30" s="169" customFormat="1" ht="20.25">
      <c r="A444" s="154" t="s">
        <v>18253</v>
      </c>
      <c r="B444" s="302" t="s">
        <v>18111</v>
      </c>
      <c r="C444" s="151" t="s">
        <v>20365</v>
      </c>
      <c r="D444" s="148" t="s">
        <v>20365</v>
      </c>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Unknown</v>
      </c>
      <c r="T444" s="154" t="str">
        <f ca="1">IF(B444="","",IF(ISERROR(MATCH($J444,SorP!$B$1:$B$6261,0)),"",INDIRECT("'SorP'!$A$"&amp;MATCH($S444&amp;$J444,SorP!C:C,0))))</f>
        <v/>
      </c>
      <c r="U444" s="167"/>
      <c r="V444" s="168" t="e">
        <f>IF(C444="",NA(),MATCH($B444&amp;$C444,'Smelter Look-up'!$J:$J,0))</f>
        <v>#N/A</v>
      </c>
      <c r="X444" s="169">
        <f t="shared" ca="1" si="33"/>
        <v>0</v>
      </c>
      <c r="AB444" s="312" t="str">
        <f t="shared" si="35"/>
        <v>Lithium</v>
      </c>
      <c r="AC444" s="169" t="str">
        <f t="shared" si="36"/>
        <v>Lithium</v>
      </c>
      <c r="AD444" s="169" t="str">
        <f t="shared" si="37"/>
        <v>Rio Tinto (Bessemer City)</v>
      </c>
    </row>
    <row r="445" spans="1:30" s="169" customFormat="1" ht="20.25">
      <c r="A445" s="154" t="s">
        <v>18255</v>
      </c>
      <c r="B445" s="302" t="s">
        <v>18111</v>
      </c>
      <c r="C445" s="151" t="s">
        <v>20366</v>
      </c>
      <c r="D445" s="148" t="s">
        <v>20366</v>
      </c>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Unknown</v>
      </c>
      <c r="T445" s="154" t="str">
        <f ca="1">IF(B445="","",IF(ISERROR(MATCH($J445,SorP!$B$1:$B$6261,0)),"",INDIRECT("'SorP'!$A$"&amp;MATCH($S445&amp;$J445,SorP!C:C,0))))</f>
        <v/>
      </c>
      <c r="U445" s="167"/>
      <c r="V445" s="168" t="e">
        <f>IF(C445="",NA(),MATCH($B445&amp;$C445,'Smelter Look-up'!$J:$J,0))</f>
        <v>#N/A</v>
      </c>
      <c r="X445" s="169">
        <f t="shared" ca="1" si="33"/>
        <v>0</v>
      </c>
      <c r="AB445" s="312" t="str">
        <f t="shared" si="35"/>
        <v>Lithium</v>
      </c>
      <c r="AC445" s="169" t="str">
        <f t="shared" si="36"/>
        <v>Lithium</v>
      </c>
      <c r="AD445" s="169" t="str">
        <f t="shared" si="37"/>
        <v>Rio Tinto (Fenix)</v>
      </c>
    </row>
    <row r="446" spans="1:30" s="169" customFormat="1" ht="89.25">
      <c r="A446" s="154" t="s">
        <v>18296</v>
      </c>
      <c r="B446" s="302" t="s">
        <v>18111</v>
      </c>
      <c r="C446" s="151" t="s">
        <v>18295</v>
      </c>
      <c r="D446" s="148" t="s">
        <v>18295</v>
      </c>
      <c r="E446" s="148" t="str">
        <f ca="1">IF(ISERROR($V446),"",OFFSET('Smelter Look-up'!$D$4,$V446-4,0)&amp;"")</f>
        <v>CHINA</v>
      </c>
      <c r="F446" s="148" t="str">
        <f ca="1">IF(ISERROR($V446),"",OFFSET('Smelter Look-up'!$E$4,$V446-4,0))</f>
        <v>CID004063</v>
      </c>
      <c r="G446" s="148" t="str">
        <f ca="1">IF(C446=$X$4,"Enter smelter details",IF(ISERROR($V446),"",OFFSET('Smelter Look-up'!$F$4,$V446-4,0)))</f>
        <v>RMI</v>
      </c>
      <c r="H446" s="204">
        <f ca="1">IF(ISERROR($V446),"",OFFSET('Smelter Look-up'!$G$4,$V446-4,0))</f>
        <v>0</v>
      </c>
      <c r="I446" s="205" t="str">
        <f ca="1">IF(ISERROR($V446),"",OFFSET('Smelter Look-up'!$H$4,$V446-4,0))</f>
        <v>Ganzhou</v>
      </c>
      <c r="J446" s="205" t="str">
        <f ca="1">IF(ISERROR($V446),"",OFFSET('Smelter Look-up'!$I$4,$V446-4,0))</f>
        <v>Jiangxi Sheng</v>
      </c>
      <c r="K446" s="149"/>
      <c r="L446" s="149"/>
      <c r="M446" s="149"/>
      <c r="N446" s="149"/>
      <c r="O446" s="149"/>
      <c r="P446" s="207"/>
      <c r="Q446" s="150"/>
      <c r="R446" s="148" t="str">
        <f ca="1">IF(ISERROR($V446),"",OFFSET('Smelter Look-up'!$C$4,$V446-4,0)&amp;"")</f>
        <v>Longnan Ruihong Technology Co., Ltd.</v>
      </c>
      <c r="S446" s="154" t="str">
        <f t="shared" ca="1" si="34"/>
        <v>CN</v>
      </c>
      <c r="T446" s="154" t="str">
        <f ca="1">IF(B446="","",IF(ISERROR(MATCH($J446,SorP!$B$1:$B$6261,0)),"",INDIRECT("'SorP'!$A$"&amp;MATCH($S446&amp;$J446,SorP!C:C,0))))</f>
        <v>CN-JX</v>
      </c>
      <c r="U446" s="167"/>
      <c r="V446" s="168">
        <f>IF(C446="",NA(),MATCH($B446&amp;$C446,'Smelter Look-up'!$J:$J,0))</f>
        <v>431</v>
      </c>
      <c r="X446" s="169">
        <f t="shared" ca="1" si="33"/>
        <v>0</v>
      </c>
      <c r="AB446" s="312" t="str">
        <f t="shared" si="35"/>
        <v>Lithium</v>
      </c>
      <c r="AC446" s="169" t="str">
        <f t="shared" si="36"/>
        <v>Lithium</v>
      </c>
      <c r="AD446" s="169" t="str">
        <f t="shared" si="37"/>
        <v>Longnan Ruihong Technology Co., Ltd.</v>
      </c>
    </row>
    <row r="447" spans="1:30" s="169" customFormat="1" ht="38.25">
      <c r="A447" s="154" t="s">
        <v>18258</v>
      </c>
      <c r="B447" s="302" t="s">
        <v>18111</v>
      </c>
      <c r="C447" s="151" t="s">
        <v>18684</v>
      </c>
      <c r="D447" s="148" t="s">
        <v>18684</v>
      </c>
      <c r="E447" s="148" t="str">
        <f ca="1">IF(ISERROR($V447),"",OFFSET('Smelter Look-up'!$D$4,$V447-4,0)&amp;"")</f>
        <v>ARGENTINA</v>
      </c>
      <c r="F447" s="148" t="str">
        <f ca="1">IF(ISERROR($V447),"",OFFSET('Smelter Look-up'!$E$4,$V447-4,0))</f>
        <v>CID005184</v>
      </c>
      <c r="G447" s="148" t="str">
        <f ca="1">IF(C447=$X$4,"Enter smelter details",IF(ISERROR($V447),"",OFFSET('Smelter Look-up'!$F$4,$V447-4,0)))</f>
        <v>RMI</v>
      </c>
      <c r="H447" s="204">
        <f ca="1">IF(ISERROR($V447),"",OFFSET('Smelter Look-up'!$G$4,$V447-4,0))</f>
        <v>0</v>
      </c>
      <c r="I447" s="205" t="str">
        <f ca="1">IF(ISERROR($V447),"",OFFSET('Smelter Look-up'!$H$4,$V447-4,0))</f>
        <v>Susques</v>
      </c>
      <c r="J447" s="205" t="str">
        <f ca="1">IF(ISERROR($V447),"",OFFSET('Smelter Look-up'!$I$4,$V447-4,0))</f>
        <v>Jujuy</v>
      </c>
      <c r="K447" s="149"/>
      <c r="L447" s="149"/>
      <c r="M447" s="149"/>
      <c r="N447" s="149"/>
      <c r="O447" s="149"/>
      <c r="P447" s="207"/>
      <c r="Q447" s="150"/>
      <c r="R447" s="148" t="str">
        <f ca="1">IF(ISERROR($V447),"",OFFSET('Smelter Look-up'!$C$4,$V447-4,0)&amp;"")</f>
        <v>Minera Exar S.A.</v>
      </c>
      <c r="S447" s="154" t="str">
        <f t="shared" ca="1" si="34"/>
        <v>AR</v>
      </c>
      <c r="T447" s="154" t="str">
        <f ca="1">IF(B447="","",IF(ISERROR(MATCH($J447,SorP!$B$1:$B$6261,0)),"",INDIRECT("'SorP'!$A$"&amp;MATCH($S447&amp;$J447,SorP!C:C,0))))</f>
        <v>AR-Y</v>
      </c>
      <c r="U447" s="167"/>
      <c r="V447" s="168">
        <f>IF(C447="",NA(),MATCH($B447&amp;$C447,'Smelter Look-up'!$J:$J,0))</f>
        <v>433</v>
      </c>
      <c r="X447" s="169">
        <f t="shared" ref="X447:X510" ca="1" si="38">IF(AND(C447="Smelter not listed",OR(LEN(D447)=0,LEN(E447)=0)),1,0)</f>
        <v>0</v>
      </c>
      <c r="AB447" s="312" t="str">
        <f t="shared" si="35"/>
        <v>Lithium</v>
      </c>
      <c r="AC447" s="169" t="str">
        <f t="shared" si="36"/>
        <v>Lithium</v>
      </c>
      <c r="AD447" s="169" t="str">
        <f t="shared" si="37"/>
        <v>Minera Exar S.A.</v>
      </c>
    </row>
    <row r="448" spans="1:30" s="169" customFormat="1" ht="38.25">
      <c r="A448" s="154" t="s">
        <v>18258</v>
      </c>
      <c r="B448" s="302" t="s">
        <v>18111</v>
      </c>
      <c r="C448" s="151" t="s">
        <v>18684</v>
      </c>
      <c r="D448" s="148" t="s">
        <v>18684</v>
      </c>
      <c r="E448" s="148" t="str">
        <f ca="1">IF(ISERROR($V448),"",OFFSET('Smelter Look-up'!$D$4,$V448-4,0)&amp;"")</f>
        <v>ARGENTINA</v>
      </c>
      <c r="F448" s="148" t="str">
        <f ca="1">IF(ISERROR($V448),"",OFFSET('Smelter Look-up'!$E$4,$V448-4,0))</f>
        <v>CID005184</v>
      </c>
      <c r="G448" s="148" t="str">
        <f ca="1">IF(C448=$X$4,"Enter smelter details",IF(ISERROR($V448),"",OFFSET('Smelter Look-up'!$F$4,$V448-4,0)))</f>
        <v>RMI</v>
      </c>
      <c r="H448" s="204">
        <f ca="1">IF(ISERROR($V448),"",OFFSET('Smelter Look-up'!$G$4,$V448-4,0))</f>
        <v>0</v>
      </c>
      <c r="I448" s="205" t="str">
        <f ca="1">IF(ISERROR($V448),"",OFFSET('Smelter Look-up'!$H$4,$V448-4,0))</f>
        <v>Susques</v>
      </c>
      <c r="J448" s="205" t="str">
        <f ca="1">IF(ISERROR($V448),"",OFFSET('Smelter Look-up'!$I$4,$V448-4,0))</f>
        <v>Jujuy</v>
      </c>
      <c r="K448" s="149"/>
      <c r="L448" s="149"/>
      <c r="M448" s="149"/>
      <c r="N448" s="149"/>
      <c r="O448" s="149"/>
      <c r="P448" s="207"/>
      <c r="Q448" s="150"/>
      <c r="R448" s="148" t="str">
        <f ca="1">IF(ISERROR($V448),"",OFFSET('Smelter Look-up'!$C$4,$V448-4,0)&amp;"")</f>
        <v>Minera Exar S.A.</v>
      </c>
      <c r="S448" s="154" t="str">
        <f t="shared" ref="S448:S511" ca="1" si="39">IF(B448="","",IF(ISERROR(MATCH($E448,CL,0)),"Unknown",INDIRECT("'C'!$A$"&amp;MATCH($E448,CL,0)+1)))</f>
        <v>AR</v>
      </c>
      <c r="T448" s="154" t="str">
        <f ca="1">IF(B448="","",IF(ISERROR(MATCH($J448,SorP!$B$1:$B$6261,0)),"",INDIRECT("'SorP'!$A$"&amp;MATCH($S448&amp;$J448,SorP!C:C,0))))</f>
        <v>AR-Y</v>
      </c>
      <c r="U448" s="167"/>
      <c r="V448" s="168">
        <f>IF(C448="",NA(),MATCH($B448&amp;$C448,'Smelter Look-up'!$J:$J,0))</f>
        <v>433</v>
      </c>
      <c r="X448" s="169">
        <f t="shared" ca="1" si="38"/>
        <v>0</v>
      </c>
      <c r="AB448" s="312" t="str">
        <f t="shared" si="35"/>
        <v>Lithium</v>
      </c>
      <c r="AC448" s="169" t="str">
        <f t="shared" si="36"/>
        <v>Lithium</v>
      </c>
      <c r="AD448" s="169" t="str">
        <f t="shared" si="37"/>
        <v>Minera Exar S.A.</v>
      </c>
    </row>
    <row r="449" spans="1:30" s="169" customFormat="1" ht="76.5">
      <c r="A449" s="154" t="s">
        <v>18299</v>
      </c>
      <c r="B449" s="302" t="s">
        <v>18111</v>
      </c>
      <c r="C449" s="151" t="s">
        <v>18298</v>
      </c>
      <c r="D449" s="148" t="s">
        <v>18298</v>
      </c>
      <c r="E449" s="148" t="str">
        <f ca="1">IF(ISERROR($V449),"",OFFSET('Smelter Look-up'!$D$4,$V449-4,0)&amp;"")</f>
        <v>CHINA</v>
      </c>
      <c r="F449" s="148" t="str">
        <f ca="1">IF(ISERROR($V449),"",OFFSET('Smelter Look-up'!$E$4,$V449-4,0))</f>
        <v>CID003715</v>
      </c>
      <c r="G449" s="148" t="str">
        <f ca="1">IF(C449=$X$4,"Enter smelter details",IF(ISERROR($V449),"",OFFSET('Smelter Look-up'!$F$4,$V449-4,0)))</f>
        <v>RMI</v>
      </c>
      <c r="H449" s="204">
        <f ca="1">IF(ISERROR($V449),"",OFFSET('Smelter Look-up'!$G$4,$V449-4,0))</f>
        <v>0</v>
      </c>
      <c r="I449" s="205" t="str">
        <f ca="1">IF(ISERROR($V449),"",OFFSET('Smelter Look-up'!$H$4,$V449-4,0))</f>
        <v>Ganzhou</v>
      </c>
      <c r="J449" s="205" t="str">
        <f ca="1">IF(ISERROR($V449),"",OFFSET('Smelter Look-up'!$I$4,$V449-4,0))</f>
        <v>Jiangxi Sheng</v>
      </c>
      <c r="K449" s="149"/>
      <c r="L449" s="149"/>
      <c r="M449" s="149"/>
      <c r="N449" s="149"/>
      <c r="O449" s="149"/>
      <c r="P449" s="207"/>
      <c r="Q449" s="150"/>
      <c r="R449" s="148" t="str">
        <f ca="1">IF(ISERROR($V449),"",OFFSET('Smelter Look-up'!$C$4,$V449-4,0)&amp;"")</f>
        <v>Ningdu Ganfeng Lithium Co., Ltd.</v>
      </c>
      <c r="S449" s="154" t="str">
        <f t="shared" ca="1" si="39"/>
        <v>CN</v>
      </c>
      <c r="T449" s="154" t="str">
        <f ca="1">IF(B449="","",IF(ISERROR(MATCH($J449,SorP!$B$1:$B$6261,0)),"",INDIRECT("'SorP'!$A$"&amp;MATCH($S449&amp;$J449,SorP!C:C,0))))</f>
        <v>CN-JX</v>
      </c>
      <c r="U449" s="167"/>
      <c r="V449" s="168">
        <f>IF(C449="",NA(),MATCH($B449&amp;$C449,'Smelter Look-up'!$J:$J,0))</f>
        <v>434</v>
      </c>
      <c r="X449" s="169">
        <f t="shared" ca="1" si="38"/>
        <v>0</v>
      </c>
      <c r="AB449" s="312" t="str">
        <f t="shared" si="35"/>
        <v>Lithium</v>
      </c>
      <c r="AC449" s="169" t="str">
        <f t="shared" si="36"/>
        <v>Lithium</v>
      </c>
      <c r="AD449" s="169" t="str">
        <f t="shared" si="37"/>
        <v>Ningdu Ganfeng Lithium Co., Ltd.</v>
      </c>
    </row>
    <row r="450" spans="1:30" s="169" customFormat="1" ht="38.25">
      <c r="A450" s="154" t="s">
        <v>18317</v>
      </c>
      <c r="B450" s="302" t="s">
        <v>18111</v>
      </c>
      <c r="C450" s="151" t="s">
        <v>20368</v>
      </c>
      <c r="D450" s="148" t="s">
        <v>20368</v>
      </c>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Unknown</v>
      </c>
      <c r="T450" s="154" t="str">
        <f ca="1">IF(B450="","",IF(ISERROR(MATCH($J450,SorP!$B$1:$B$6261,0)),"",INDIRECT("'SorP'!$A$"&amp;MATCH($S450&amp;$J450,SorP!C:C,0))))</f>
        <v/>
      </c>
      <c r="U450" s="167"/>
      <c r="V450" s="168" t="e">
        <f>IF(C450="",NA(),MATCH($B450&amp;$C450,'Smelter Look-up'!$J:$J,0))</f>
        <v>#N/A</v>
      </c>
      <c r="X450" s="169">
        <f t="shared" ca="1" si="38"/>
        <v>0</v>
      </c>
      <c r="AB450" s="312" t="str">
        <f t="shared" si="35"/>
        <v>Lithium</v>
      </c>
      <c r="AC450" s="169" t="str">
        <f t="shared" si="36"/>
        <v>Lithium</v>
      </c>
      <c r="AD450" s="169" t="str">
        <f t="shared" si="37"/>
        <v>Planta Quimica Litio Carmen de Nova Andino Litio SpA</v>
      </c>
    </row>
    <row r="451" spans="1:30" s="169" customFormat="1" ht="38.25">
      <c r="A451" s="154" t="s">
        <v>18317</v>
      </c>
      <c r="B451" s="302" t="s">
        <v>18111</v>
      </c>
      <c r="C451" s="151" t="s">
        <v>20368</v>
      </c>
      <c r="D451" s="148" t="s">
        <v>20368</v>
      </c>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Unknown</v>
      </c>
      <c r="T451" s="154" t="str">
        <f ca="1">IF(B451="","",IF(ISERROR(MATCH($J451,SorP!$B$1:$B$6261,0)),"",INDIRECT("'SorP'!$A$"&amp;MATCH($S451&amp;$J451,SorP!C:C,0))))</f>
        <v/>
      </c>
      <c r="U451" s="167"/>
      <c r="V451" s="168" t="e">
        <f>IF(C451="",NA(),MATCH($B451&amp;$C451,'Smelter Look-up'!$J:$J,0))</f>
        <v>#N/A</v>
      </c>
      <c r="X451" s="169">
        <f t="shared" ca="1" si="38"/>
        <v>0</v>
      </c>
      <c r="AB451" s="312" t="str">
        <f t="shared" si="35"/>
        <v>Lithium</v>
      </c>
      <c r="AC451" s="169" t="str">
        <f t="shared" si="36"/>
        <v>Lithium</v>
      </c>
      <c r="AD451" s="169" t="str">
        <f t="shared" si="37"/>
        <v>Planta Quimica Litio Carmen de Nova Andino Litio SpA</v>
      </c>
    </row>
    <row r="452" spans="1:30" s="169" customFormat="1" ht="20.25">
      <c r="A452" s="154" t="s">
        <v>20385</v>
      </c>
      <c r="B452" s="302" t="s">
        <v>18111</v>
      </c>
      <c r="C452" s="151" t="s">
        <v>20369</v>
      </c>
      <c r="D452" s="148" t="s">
        <v>20369</v>
      </c>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Unknown</v>
      </c>
      <c r="T452" s="154" t="str">
        <f ca="1">IF(B452="","",IF(ISERROR(MATCH($J452,SorP!$B$1:$B$6261,0)),"",INDIRECT("'SorP'!$A$"&amp;MATCH($S452&amp;$J452,SorP!C:C,0))))</f>
        <v/>
      </c>
      <c r="U452" s="167"/>
      <c r="V452" s="168" t="e">
        <f>IF(C452="",NA(),MATCH($B452&amp;$C452,'Smelter Look-up'!$J:$J,0))</f>
        <v>#N/A</v>
      </c>
      <c r="X452" s="169">
        <f t="shared" ca="1" si="38"/>
        <v>0</v>
      </c>
      <c r="AB452" s="312" t="str">
        <f t="shared" si="35"/>
        <v>Lithium</v>
      </c>
      <c r="AC452" s="169" t="str">
        <f t="shared" si="36"/>
        <v>Lithium</v>
      </c>
      <c r="AD452" s="169" t="str">
        <f t="shared" si="37"/>
        <v>POSCO Argentina</v>
      </c>
    </row>
    <row r="453" spans="1:30" s="169" customFormat="1" ht="76.5">
      <c r="A453" s="154" t="s">
        <v>18688</v>
      </c>
      <c r="B453" s="302" t="s">
        <v>18111</v>
      </c>
      <c r="C453" s="151" t="s">
        <v>18687</v>
      </c>
      <c r="D453" s="148" t="s">
        <v>18687</v>
      </c>
      <c r="E453" s="148" t="str">
        <f ca="1">IF(ISERROR($V453),"",OFFSET('Smelter Look-up'!$D$4,$V453-4,0)&amp;"")</f>
        <v>INDONESIA</v>
      </c>
      <c r="F453" s="148" t="str">
        <f ca="1">IF(ISERROR($V453),"",OFFSET('Smelter Look-up'!$E$4,$V453-4,0))</f>
        <v>CID005222</v>
      </c>
      <c r="G453" s="148" t="str">
        <f ca="1">IF(C453=$X$4,"Enter smelter details",IF(ISERROR($V453),"",OFFSET('Smelter Look-up'!$F$4,$V453-4,0)))</f>
        <v>RMI</v>
      </c>
      <c r="H453" s="204">
        <f ca="1">IF(ISERROR($V453),"",OFFSET('Smelter Look-up'!$G$4,$V453-4,0))</f>
        <v>0</v>
      </c>
      <c r="I453" s="205" t="str">
        <f ca="1">IF(ISERROR($V453),"",OFFSET('Smelter Look-up'!$H$4,$V453-4,0))</f>
        <v>Morowali</v>
      </c>
      <c r="J453" s="205" t="str">
        <f ca="1">IF(ISERROR($V453),"",OFFSET('Smelter Look-up'!$I$4,$V453-4,0))</f>
        <v>Sulawesi Tengah</v>
      </c>
      <c r="K453" s="149"/>
      <c r="L453" s="149"/>
      <c r="M453" s="149"/>
      <c r="N453" s="149"/>
      <c r="O453" s="149"/>
      <c r="P453" s="207"/>
      <c r="Q453" s="150"/>
      <c r="R453" s="148" t="str">
        <f ca="1">IF(ISERROR($V453),"",OFFSET('Smelter Look-up'!$C$4,$V453-4,0)&amp;"")</f>
        <v>PT. ChengTok Lithium Indonesia</v>
      </c>
      <c r="S453" s="154" t="str">
        <f t="shared" ca="1" si="39"/>
        <v>ID</v>
      </c>
      <c r="T453" s="154" t="str">
        <f ca="1">IF(B453="","",IF(ISERROR(MATCH($J453,SorP!$B$1:$B$6261,0)),"",INDIRECT("'SorP'!$A$"&amp;MATCH($S453&amp;$J453,SorP!C:C,0))))</f>
        <v>ID-ST</v>
      </c>
      <c r="U453" s="167"/>
      <c r="V453" s="168">
        <f>IF(C453="",NA(),MATCH($B453&amp;$C453,'Smelter Look-up'!$J:$J,0))</f>
        <v>436</v>
      </c>
      <c r="X453" s="169">
        <f t="shared" ca="1" si="38"/>
        <v>0</v>
      </c>
      <c r="AB453" s="312" t="str">
        <f t="shared" si="35"/>
        <v>Lithium</v>
      </c>
      <c r="AC453" s="169" t="str">
        <f t="shared" si="36"/>
        <v>Lithium</v>
      </c>
      <c r="AD453" s="169" t="str">
        <f t="shared" si="37"/>
        <v>PT. ChengTok Lithium Indonesia</v>
      </c>
    </row>
    <row r="454" spans="1:30" s="169" customFormat="1" ht="102">
      <c r="A454" s="154" t="s">
        <v>18301</v>
      </c>
      <c r="B454" s="302" t="s">
        <v>18111</v>
      </c>
      <c r="C454" s="151" t="s">
        <v>18300</v>
      </c>
      <c r="D454" s="148" t="s">
        <v>18300</v>
      </c>
      <c r="E454" s="148" t="str">
        <f ca="1">IF(ISERROR($V454),"",OFFSET('Smelter Look-up'!$D$4,$V454-4,0)&amp;"")</f>
        <v>CHINA</v>
      </c>
      <c r="F454" s="148" t="str">
        <f ca="1">IF(ISERROR($V454),"",OFFSET('Smelter Look-up'!$E$4,$V454-4,0))</f>
        <v>CID003716</v>
      </c>
      <c r="G454" s="148" t="str">
        <f ca="1">IF(C454=$X$4,"Enter smelter details",IF(ISERROR($V454),"",OFFSET('Smelter Look-up'!$F$4,$V454-4,0)))</f>
        <v>RMI</v>
      </c>
      <c r="H454" s="204">
        <f ca="1">IF(ISERROR($V454),"",OFFSET('Smelter Look-up'!$G$4,$V454-4,0))</f>
        <v>0</v>
      </c>
      <c r="I454" s="205" t="str">
        <f ca="1">IF(ISERROR($V454),"",OFFSET('Smelter Look-up'!$H$4,$V454-4,0))</f>
        <v>Golmud City</v>
      </c>
      <c r="J454" s="205" t="str">
        <f ca="1">IF(ISERROR($V454),"",OFFSET('Smelter Look-up'!$I$4,$V454-4,0))</f>
        <v>Qinghai Sheng</v>
      </c>
      <c r="K454" s="149"/>
      <c r="L454" s="149"/>
      <c r="M454" s="149"/>
      <c r="N454" s="149"/>
      <c r="O454" s="149"/>
      <c r="P454" s="207"/>
      <c r="Q454" s="150"/>
      <c r="R454" s="148" t="str">
        <f ca="1">IF(ISERROR($V454),"",OFFSET('Smelter Look-up'!$C$4,$V454-4,0)&amp;"")</f>
        <v>Qinghai Dongtai Jinear Lithium Resources Co., Ltd.</v>
      </c>
      <c r="S454" s="154" t="str">
        <f t="shared" ca="1" si="39"/>
        <v>CN</v>
      </c>
      <c r="T454" s="154" t="str">
        <f ca="1">IF(B454="","",IF(ISERROR(MATCH($J454,SorP!$B$1:$B$6261,0)),"",INDIRECT("'SorP'!$A$"&amp;MATCH($S454&amp;$J454,SorP!C:C,0))))</f>
        <v>CN-QH</v>
      </c>
      <c r="U454" s="167"/>
      <c r="V454" s="168">
        <f>IF(C454="",NA(),MATCH($B454&amp;$C454,'Smelter Look-up'!$J:$J,0))</f>
        <v>437</v>
      </c>
      <c r="X454" s="169">
        <f t="shared" ca="1" si="38"/>
        <v>0</v>
      </c>
      <c r="AB454" s="312" t="str">
        <f t="shared" ref="AB454:AB517" si="40">IF(C454="","",B454)</f>
        <v>Lithium</v>
      </c>
      <c r="AC454" s="169" t="str">
        <f t="shared" ref="AC454:AC517" si="41">B454</f>
        <v>Lithium</v>
      </c>
      <c r="AD454" s="169" t="str">
        <f t="shared" ref="AD454:AD517" si="42">IF(C454="Smelter not listed",D454,C454)</f>
        <v>Qinghai Dongtai Jinear Lithium Resources Co., Ltd.</v>
      </c>
    </row>
    <row r="455" spans="1:30" s="169" customFormat="1" ht="89.25">
      <c r="A455" s="154" t="s">
        <v>18303</v>
      </c>
      <c r="B455" s="302" t="s">
        <v>18111</v>
      </c>
      <c r="C455" s="151" t="s">
        <v>18302</v>
      </c>
      <c r="D455" s="148" t="s">
        <v>18302</v>
      </c>
      <c r="E455" s="148" t="str">
        <f ca="1">IF(ISERROR($V455),"",OFFSET('Smelter Look-up'!$D$4,$V455-4,0)&amp;"")</f>
        <v>CHINA</v>
      </c>
      <c r="F455" s="148" t="str">
        <f ca="1">IF(ISERROR($V455),"",OFFSET('Smelter Look-up'!$E$4,$V455-4,0))</f>
        <v>CID003950</v>
      </c>
      <c r="G455" s="148" t="str">
        <f ca="1">IF(C455=$X$4,"Enter smelter details",IF(ISERROR($V455),"",OFFSET('Smelter Look-up'!$F$4,$V455-4,0)))</f>
        <v>RMI</v>
      </c>
      <c r="H455" s="204">
        <f ca="1">IF(ISERROR($V455),"",OFFSET('Smelter Look-up'!$G$4,$V455-4,0))</f>
        <v>0</v>
      </c>
      <c r="I455" s="205" t="str">
        <f ca="1">IF(ISERROR($V455),"",OFFSET('Smelter Look-up'!$H$4,$V455-4,0))</f>
        <v>Golmud City</v>
      </c>
      <c r="J455" s="205" t="str">
        <f ca="1">IF(ISERROR($V455),"",OFFSET('Smelter Look-up'!$I$4,$V455-4,0))</f>
        <v>Qinghai Sheng</v>
      </c>
      <c r="K455" s="149"/>
      <c r="L455" s="149"/>
      <c r="M455" s="149"/>
      <c r="N455" s="149"/>
      <c r="O455" s="149"/>
      <c r="P455" s="207"/>
      <c r="Q455" s="150"/>
      <c r="R455" s="148" t="str">
        <f ca="1">IF(ISERROR($V455),"",OFFSET('Smelter Look-up'!$C$4,$V455-4,0)&amp;"")</f>
        <v>Qinghai Jinaier Lithium Resources Co., Ltd.</v>
      </c>
      <c r="S455" s="154" t="str">
        <f t="shared" ca="1" si="39"/>
        <v>CN</v>
      </c>
      <c r="T455" s="154" t="str">
        <f ca="1">IF(B455="","",IF(ISERROR(MATCH($J455,SorP!$B$1:$B$6261,0)),"",INDIRECT("'SorP'!$A$"&amp;MATCH($S455&amp;$J455,SorP!C:C,0))))</f>
        <v>CN-QH</v>
      </c>
      <c r="U455" s="167"/>
      <c r="V455" s="168">
        <f>IF(C455="",NA(),MATCH($B455&amp;$C455,'Smelter Look-up'!$J:$J,0))</f>
        <v>438</v>
      </c>
      <c r="X455" s="169">
        <f t="shared" ca="1" si="38"/>
        <v>0</v>
      </c>
      <c r="AB455" s="312" t="str">
        <f t="shared" si="40"/>
        <v>Lithium</v>
      </c>
      <c r="AC455" s="169" t="str">
        <f t="shared" si="41"/>
        <v>Lithium</v>
      </c>
      <c r="AD455" s="169" t="str">
        <f t="shared" si="42"/>
        <v>Qinghai Jinaier Lithium Resources Co., Ltd.</v>
      </c>
    </row>
    <row r="456" spans="1:30" s="169" customFormat="1" ht="76.5">
      <c r="A456" s="154" t="s">
        <v>18306</v>
      </c>
      <c r="B456" s="302" t="s">
        <v>18111</v>
      </c>
      <c r="C456" s="151" t="s">
        <v>19478</v>
      </c>
      <c r="D456" s="148" t="s">
        <v>19478</v>
      </c>
      <c r="E456" s="148" t="str">
        <f ca="1">IF(ISERROR($V456),"",OFFSET('Smelter Look-up'!$D$4,$V456-4,0)&amp;"")</f>
        <v>CHINA</v>
      </c>
      <c r="F456" s="148" t="str">
        <f ca="1">IF(ISERROR($V456),"",OFFSET('Smelter Look-up'!$E$4,$V456-4,0))</f>
        <v>CID004615</v>
      </c>
      <c r="G456" s="148" t="str">
        <f ca="1">IF(C456=$X$4,"Enter smelter details",IF(ISERROR($V456),"",OFFSET('Smelter Look-up'!$F$4,$V456-4,0)))</f>
        <v>RMI</v>
      </c>
      <c r="H456" s="204">
        <f ca="1">IF(ISERROR($V456),"",OFFSET('Smelter Look-up'!$G$4,$V456-4,0))</f>
        <v>0</v>
      </c>
      <c r="I456" s="205" t="str">
        <f ca="1">IF(ISERROR($V456),"",OFFSET('Smelter Look-up'!$H$4,$V456-4,0))</f>
        <v>Qinzhou</v>
      </c>
      <c r="J456" s="205" t="str">
        <f ca="1">IF(ISERROR($V456),"",OFFSET('Smelter Look-up'!$I$4,$V456-4,0))</f>
        <v>Guangxi Zhuangzu Zizhiqu</v>
      </c>
      <c r="K456" s="149"/>
      <c r="L456" s="149"/>
      <c r="M456" s="149"/>
      <c r="N456" s="149"/>
      <c r="O456" s="149"/>
      <c r="P456" s="207"/>
      <c r="Q456" s="150"/>
      <c r="R456" s="148" t="str">
        <f ca="1">IF(ISERROR($V456),"",OFFSET('Smelter Look-up'!$C$4,$V456-4,0)&amp;"")</f>
        <v>Qinzhou Lithium Hydroxide Plant</v>
      </c>
      <c r="S456" s="154" t="str">
        <f t="shared" ca="1" si="39"/>
        <v>CN</v>
      </c>
      <c r="T456" s="154" t="str">
        <f ca="1">IF(B456="","",IF(ISERROR(MATCH($J456,SorP!$B$1:$B$6261,0)),"",INDIRECT("'SorP'!$A$"&amp;MATCH($S456&amp;$J456,SorP!C:C,0))))</f>
        <v>CN-GX</v>
      </c>
      <c r="U456" s="167"/>
      <c r="V456" s="168">
        <f>IF(C456="",NA(),MATCH($B456&amp;$C456,'Smelter Look-up'!$J:$J,0))</f>
        <v>441</v>
      </c>
      <c r="X456" s="169">
        <f t="shared" ca="1" si="38"/>
        <v>0</v>
      </c>
      <c r="AB456" s="312" t="str">
        <f t="shared" si="40"/>
        <v>Lithium</v>
      </c>
      <c r="AC456" s="169" t="str">
        <f t="shared" si="41"/>
        <v>Lithium</v>
      </c>
      <c r="AD456" s="169" t="str">
        <f t="shared" si="42"/>
        <v>Qinzhou Lithium Hydroxide Plant</v>
      </c>
    </row>
    <row r="457" spans="1:30" s="169" customFormat="1" ht="76.5">
      <c r="A457" s="154" t="s">
        <v>18306</v>
      </c>
      <c r="B457" s="302" t="s">
        <v>18111</v>
      </c>
      <c r="C457" s="151" t="s">
        <v>19478</v>
      </c>
      <c r="D457" s="148" t="s">
        <v>19478</v>
      </c>
      <c r="E457" s="148" t="str">
        <f ca="1">IF(ISERROR($V457),"",OFFSET('Smelter Look-up'!$D$4,$V457-4,0)&amp;"")</f>
        <v>CHINA</v>
      </c>
      <c r="F457" s="148" t="str">
        <f ca="1">IF(ISERROR($V457),"",OFFSET('Smelter Look-up'!$E$4,$V457-4,0))</f>
        <v>CID004615</v>
      </c>
      <c r="G457" s="148" t="str">
        <f ca="1">IF(C457=$X$4,"Enter smelter details",IF(ISERROR($V457),"",OFFSET('Smelter Look-up'!$F$4,$V457-4,0)))</f>
        <v>RMI</v>
      </c>
      <c r="H457" s="204">
        <f ca="1">IF(ISERROR($V457),"",OFFSET('Smelter Look-up'!$G$4,$V457-4,0))</f>
        <v>0</v>
      </c>
      <c r="I457" s="205" t="str">
        <f ca="1">IF(ISERROR($V457),"",OFFSET('Smelter Look-up'!$H$4,$V457-4,0))</f>
        <v>Qinzhou</v>
      </c>
      <c r="J457" s="205" t="str">
        <f ca="1">IF(ISERROR($V457),"",OFFSET('Smelter Look-up'!$I$4,$V457-4,0))</f>
        <v>Guangxi Zhuangzu Zizhiqu</v>
      </c>
      <c r="K457" s="149"/>
      <c r="L457" s="149"/>
      <c r="M457" s="149"/>
      <c r="N457" s="149"/>
      <c r="O457" s="149"/>
      <c r="P457" s="207"/>
      <c r="Q457" s="150"/>
      <c r="R457" s="148" t="str">
        <f ca="1">IF(ISERROR($V457),"",OFFSET('Smelter Look-up'!$C$4,$V457-4,0)&amp;"")</f>
        <v>Qinzhou Lithium Hydroxide Plant</v>
      </c>
      <c r="S457" s="154" t="str">
        <f t="shared" ca="1" si="39"/>
        <v>CN</v>
      </c>
      <c r="T457" s="154" t="str">
        <f ca="1">IF(B457="","",IF(ISERROR(MATCH($J457,SorP!$B$1:$B$6261,0)),"",INDIRECT("'SorP'!$A$"&amp;MATCH($S457&amp;$J457,SorP!C:C,0))))</f>
        <v>CN-GX</v>
      </c>
      <c r="U457" s="167"/>
      <c r="V457" s="168">
        <f>IF(C457="",NA(),MATCH($B457&amp;$C457,'Smelter Look-up'!$J:$J,0))</f>
        <v>441</v>
      </c>
      <c r="X457" s="169">
        <f t="shared" ca="1" si="38"/>
        <v>0</v>
      </c>
      <c r="AB457" s="312" t="str">
        <f t="shared" si="40"/>
        <v>Lithium</v>
      </c>
      <c r="AC457" s="169" t="str">
        <f t="shared" si="41"/>
        <v>Lithium</v>
      </c>
      <c r="AD457" s="169" t="str">
        <f t="shared" si="42"/>
        <v>Qinzhou Lithium Hydroxide Plant</v>
      </c>
    </row>
    <row r="458" spans="1:30" s="169" customFormat="1" ht="76.5">
      <c r="A458" s="154" t="s">
        <v>18306</v>
      </c>
      <c r="B458" s="302" t="s">
        <v>18111</v>
      </c>
      <c r="C458" s="151" t="s">
        <v>19478</v>
      </c>
      <c r="D458" s="148" t="s">
        <v>19478</v>
      </c>
      <c r="E458" s="148" t="str">
        <f ca="1">IF(ISERROR($V458),"",OFFSET('Smelter Look-up'!$D$4,$V458-4,0)&amp;"")</f>
        <v>CHINA</v>
      </c>
      <c r="F458" s="148" t="str">
        <f ca="1">IF(ISERROR($V458),"",OFFSET('Smelter Look-up'!$E$4,$V458-4,0))</f>
        <v>CID004615</v>
      </c>
      <c r="G458" s="148" t="str">
        <f ca="1">IF(C458=$X$4,"Enter smelter details",IF(ISERROR($V458),"",OFFSET('Smelter Look-up'!$F$4,$V458-4,0)))</f>
        <v>RMI</v>
      </c>
      <c r="H458" s="204">
        <f ca="1">IF(ISERROR($V458),"",OFFSET('Smelter Look-up'!$G$4,$V458-4,0))</f>
        <v>0</v>
      </c>
      <c r="I458" s="205" t="str">
        <f ca="1">IF(ISERROR($V458),"",OFFSET('Smelter Look-up'!$H$4,$V458-4,0))</f>
        <v>Qinzhou</v>
      </c>
      <c r="J458" s="205" t="str">
        <f ca="1">IF(ISERROR($V458),"",OFFSET('Smelter Look-up'!$I$4,$V458-4,0))</f>
        <v>Guangxi Zhuangzu Zizhiqu</v>
      </c>
      <c r="K458" s="149"/>
      <c r="L458" s="149"/>
      <c r="M458" s="149"/>
      <c r="N458" s="149"/>
      <c r="O458" s="149"/>
      <c r="P458" s="207"/>
      <c r="Q458" s="150"/>
      <c r="R458" s="148" t="str">
        <f ca="1">IF(ISERROR($V458),"",OFFSET('Smelter Look-up'!$C$4,$V458-4,0)&amp;"")</f>
        <v>Qinzhou Lithium Hydroxide Plant</v>
      </c>
      <c r="S458" s="154" t="str">
        <f t="shared" ca="1" si="39"/>
        <v>CN</v>
      </c>
      <c r="T458" s="154" t="str">
        <f ca="1">IF(B458="","",IF(ISERROR(MATCH($J458,SorP!$B$1:$B$6261,0)),"",INDIRECT("'SorP'!$A$"&amp;MATCH($S458&amp;$J458,SorP!C:C,0))))</f>
        <v>CN-GX</v>
      </c>
      <c r="U458" s="167"/>
      <c r="V458" s="168">
        <f>IF(C458="",NA(),MATCH($B458&amp;$C458,'Smelter Look-up'!$J:$J,0))</f>
        <v>441</v>
      </c>
      <c r="X458" s="169">
        <f t="shared" ca="1" si="38"/>
        <v>0</v>
      </c>
      <c r="AB458" s="312" t="str">
        <f t="shared" si="40"/>
        <v>Lithium</v>
      </c>
      <c r="AC458" s="169" t="str">
        <f t="shared" si="41"/>
        <v>Lithium</v>
      </c>
      <c r="AD458" s="169" t="str">
        <f t="shared" si="42"/>
        <v>Qinzhou Lithium Hydroxide Plant</v>
      </c>
    </row>
    <row r="459" spans="1:30" s="169" customFormat="1" ht="89.25">
      <c r="A459" s="154" t="s">
        <v>18308</v>
      </c>
      <c r="B459" s="302" t="s">
        <v>18111</v>
      </c>
      <c r="C459" s="151" t="s">
        <v>18307</v>
      </c>
      <c r="D459" s="148" t="s">
        <v>18307</v>
      </c>
      <c r="E459" s="148" t="str">
        <f ca="1">IF(ISERROR($V459),"",OFFSET('Smelter Look-up'!$D$4,$V459-4,0)&amp;"")</f>
        <v>CHINA</v>
      </c>
      <c r="F459" s="148" t="str">
        <f ca="1">IF(ISERROR($V459),"",OFFSET('Smelter Look-up'!$E$4,$V459-4,0))</f>
        <v>CID004064</v>
      </c>
      <c r="G459" s="148" t="str">
        <f ca="1">IF(C459=$X$4,"Enter smelter details",IF(ISERROR($V459),"",OFFSET('Smelter Look-up'!$F$4,$V459-4,0)))</f>
        <v>RMI</v>
      </c>
      <c r="H459" s="204">
        <f ca="1">IF(ISERROR($V459),"",OFFSET('Smelter Look-up'!$G$4,$V459-4,0))</f>
        <v>0</v>
      </c>
      <c r="I459" s="205" t="str">
        <f ca="1">IF(ISERROR($V459),"",OFFSET('Smelter Look-up'!$H$4,$V459-4,0))</f>
        <v>Ganzhou</v>
      </c>
      <c r="J459" s="205" t="str">
        <f ca="1">IF(ISERROR($V459),"",OFFSET('Smelter Look-up'!$I$4,$V459-4,0))</f>
        <v>Jiangxi Sheng</v>
      </c>
      <c r="K459" s="149"/>
      <c r="L459" s="149"/>
      <c r="M459" s="149"/>
      <c r="N459" s="149"/>
      <c r="O459" s="149"/>
      <c r="P459" s="207"/>
      <c r="Q459" s="150"/>
      <c r="R459" s="148" t="str">
        <f ca="1">IF(ISERROR($V459),"",OFFSET('Smelter Look-up'!$C$4,$V459-4,0)&amp;"")</f>
        <v>Quannan Ruilong Technology Co., Ltd.</v>
      </c>
      <c r="S459" s="154" t="str">
        <f t="shared" ca="1" si="39"/>
        <v>CN</v>
      </c>
      <c r="T459" s="154" t="str">
        <f ca="1">IF(B459="","",IF(ISERROR(MATCH($J459,SorP!$B$1:$B$6261,0)),"",INDIRECT("'SorP'!$A$"&amp;MATCH($S459&amp;$J459,SorP!C:C,0))))</f>
        <v>CN-JX</v>
      </c>
      <c r="U459" s="167"/>
      <c r="V459" s="168">
        <f>IF(C459="",NA(),MATCH($B459&amp;$C459,'Smelter Look-up'!$J:$J,0))</f>
        <v>442</v>
      </c>
      <c r="X459" s="169">
        <f t="shared" ca="1" si="38"/>
        <v>0</v>
      </c>
      <c r="AB459" s="312" t="str">
        <f t="shared" si="40"/>
        <v>Lithium</v>
      </c>
      <c r="AC459" s="169" t="str">
        <f t="shared" si="41"/>
        <v>Lithium</v>
      </c>
      <c r="AD459" s="169" t="str">
        <f t="shared" si="42"/>
        <v>Quannan Ruilong Technology Co., Ltd.</v>
      </c>
    </row>
    <row r="460" spans="1:30" s="169" customFormat="1" ht="20.25">
      <c r="A460" s="154" t="s">
        <v>18253</v>
      </c>
      <c r="B460" s="302" t="s">
        <v>18111</v>
      </c>
      <c r="C460" s="151" t="s">
        <v>20365</v>
      </c>
      <c r="D460" s="148" t="s">
        <v>20365</v>
      </c>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Unknown</v>
      </c>
      <c r="T460" s="154" t="str">
        <f ca="1">IF(B460="","",IF(ISERROR(MATCH($J460,SorP!$B$1:$B$6261,0)),"",INDIRECT("'SorP'!$A$"&amp;MATCH($S460&amp;$J460,SorP!C:C,0))))</f>
        <v/>
      </c>
      <c r="U460" s="167"/>
      <c r="V460" s="168" t="e">
        <f>IF(C460="",NA(),MATCH($B460&amp;$C460,'Smelter Look-up'!$J:$J,0))</f>
        <v>#N/A</v>
      </c>
      <c r="X460" s="169">
        <f t="shared" ca="1" si="38"/>
        <v>0</v>
      </c>
      <c r="AB460" s="312" t="str">
        <f t="shared" si="40"/>
        <v>Lithium</v>
      </c>
      <c r="AC460" s="169" t="str">
        <f t="shared" si="41"/>
        <v>Lithium</v>
      </c>
      <c r="AD460" s="169" t="str">
        <f t="shared" si="42"/>
        <v>Rio Tinto (Bessemer City)</v>
      </c>
    </row>
    <row r="461" spans="1:30" s="169" customFormat="1" ht="20.25">
      <c r="A461" s="154" t="s">
        <v>18255</v>
      </c>
      <c r="B461" s="302" t="s">
        <v>18111</v>
      </c>
      <c r="C461" s="151" t="s">
        <v>20366</v>
      </c>
      <c r="D461" s="148" t="s">
        <v>20366</v>
      </c>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Unknown</v>
      </c>
      <c r="T461" s="154" t="str">
        <f ca="1">IF(B461="","",IF(ISERROR(MATCH($J461,SorP!$B$1:$B$6261,0)),"",INDIRECT("'SorP'!$A$"&amp;MATCH($S461&amp;$J461,SorP!C:C,0))))</f>
        <v/>
      </c>
      <c r="U461" s="167"/>
      <c r="V461" s="168" t="e">
        <f>IF(C461="",NA(),MATCH($B461&amp;$C461,'Smelter Look-up'!$J:$J,0))</f>
        <v>#N/A</v>
      </c>
      <c r="X461" s="169">
        <f t="shared" ca="1" si="38"/>
        <v>0</v>
      </c>
      <c r="AB461" s="312" t="str">
        <f t="shared" si="40"/>
        <v>Lithium</v>
      </c>
      <c r="AC461" s="169" t="str">
        <f t="shared" si="41"/>
        <v>Lithium</v>
      </c>
      <c r="AD461" s="169" t="str">
        <f t="shared" si="42"/>
        <v>Rio Tinto (Fenix)</v>
      </c>
    </row>
    <row r="462" spans="1:30" s="169" customFormat="1" ht="20.25">
      <c r="A462" s="154" t="s">
        <v>19480</v>
      </c>
      <c r="B462" s="302" t="s">
        <v>18111</v>
      </c>
      <c r="C462" s="151" t="s">
        <v>20364</v>
      </c>
      <c r="D462" s="148" t="s">
        <v>20364</v>
      </c>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Unknown</v>
      </c>
      <c r="T462" s="154" t="str">
        <f ca="1">IF(B462="","",IF(ISERROR(MATCH($J462,SorP!$B$1:$B$6261,0)),"",INDIRECT("'SorP'!$A$"&amp;MATCH($S462&amp;$J462,SorP!C:C,0))))</f>
        <v/>
      </c>
      <c r="U462" s="167"/>
      <c r="V462" s="168" t="e">
        <f>IF(C462="",NA(),MATCH($B462&amp;$C462,'Smelter Look-up'!$J:$J,0))</f>
        <v>#N/A</v>
      </c>
      <c r="X462" s="169">
        <f t="shared" ca="1" si="38"/>
        <v>0</v>
      </c>
      <c r="AB462" s="312" t="str">
        <f t="shared" si="40"/>
        <v>Lithium</v>
      </c>
      <c r="AC462" s="169" t="str">
        <f t="shared" si="41"/>
        <v>Lithium</v>
      </c>
      <c r="AD462" s="169" t="str">
        <f t="shared" si="42"/>
        <v>Rio Tinto (Olaroz)</v>
      </c>
    </row>
    <row r="463" spans="1:30" s="169" customFormat="1" ht="20.25">
      <c r="A463" s="154" t="s">
        <v>20386</v>
      </c>
      <c r="B463" s="302" t="s">
        <v>18111</v>
      </c>
      <c r="C463" s="151" t="s">
        <v>20359</v>
      </c>
      <c r="D463" s="148" t="s">
        <v>20359</v>
      </c>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Unknown</v>
      </c>
      <c r="T463" s="154" t="str">
        <f ca="1">IF(B463="","",IF(ISERROR(MATCH($J463,SorP!$B$1:$B$6261,0)),"",INDIRECT("'SorP'!$A$"&amp;MATCH($S463&amp;$J463,SorP!C:C,0))))</f>
        <v/>
      </c>
      <c r="U463" s="167"/>
      <c r="V463" s="168" t="e">
        <f>IF(C463="",NA(),MATCH($B463&amp;$C463,'Smelter Look-up'!$J:$J,0))</f>
        <v>#N/A</v>
      </c>
      <c r="X463" s="169">
        <f t="shared" ca="1" si="38"/>
        <v>0</v>
      </c>
      <c r="AB463" s="312" t="str">
        <f t="shared" si="40"/>
        <v>Lithium</v>
      </c>
      <c r="AC463" s="169" t="str">
        <f t="shared" si="41"/>
        <v>Lithium</v>
      </c>
      <c r="AD463" s="169" t="str">
        <f t="shared" si="42"/>
        <v>Rubamin Private Limited</v>
      </c>
    </row>
    <row r="464" spans="1:30" s="169" customFormat="1" ht="20.25">
      <c r="A464" s="154" t="s">
        <v>19480</v>
      </c>
      <c r="B464" s="302" t="s">
        <v>18111</v>
      </c>
      <c r="C464" s="151" t="s">
        <v>20364</v>
      </c>
      <c r="D464" s="148" t="s">
        <v>20364</v>
      </c>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Unknown</v>
      </c>
      <c r="T464" s="154" t="str">
        <f ca="1">IF(B464="","",IF(ISERROR(MATCH($J464,SorP!$B$1:$B$6261,0)),"",INDIRECT("'SorP'!$A$"&amp;MATCH($S464&amp;$J464,SorP!C:C,0))))</f>
        <v/>
      </c>
      <c r="U464" s="167"/>
      <c r="V464" s="168" t="e">
        <f>IF(C464="",NA(),MATCH($B464&amp;$C464,'Smelter Look-up'!$J:$J,0))</f>
        <v>#N/A</v>
      </c>
      <c r="X464" s="169">
        <f t="shared" ca="1" si="38"/>
        <v>0</v>
      </c>
      <c r="AB464" s="312" t="str">
        <f t="shared" si="40"/>
        <v>Lithium</v>
      </c>
      <c r="AC464" s="169" t="str">
        <f t="shared" si="41"/>
        <v>Lithium</v>
      </c>
      <c r="AD464" s="169" t="str">
        <f t="shared" si="42"/>
        <v>Rio Tinto (Olaroz)</v>
      </c>
    </row>
    <row r="465" spans="1:30" s="169" customFormat="1" ht="38.25">
      <c r="A465" s="154" t="s">
        <v>20387</v>
      </c>
      <c r="B465" s="302" t="s">
        <v>18111</v>
      </c>
      <c r="C465" s="151" t="s">
        <v>20370</v>
      </c>
      <c r="D465" s="148" t="s">
        <v>20370</v>
      </c>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Unknown</v>
      </c>
      <c r="T465" s="154" t="str">
        <f ca="1">IF(B465="","",IF(ISERROR(MATCH($J465,SorP!$B$1:$B$6261,0)),"",INDIRECT("'SorP'!$A$"&amp;MATCH($S465&amp;$J465,SorP!C:C,0))))</f>
        <v/>
      </c>
      <c r="U465" s="167"/>
      <c r="V465" s="168" t="e">
        <f>IF(C465="",NA(),MATCH($B465&amp;$C465,'Smelter Look-up'!$J:$J,0))</f>
        <v>#N/A</v>
      </c>
      <c r="X465" s="169">
        <f t="shared" ca="1" si="38"/>
        <v>0</v>
      </c>
      <c r="AB465" s="312" t="str">
        <f t="shared" si="40"/>
        <v>Lithium</v>
      </c>
      <c r="AC465" s="169" t="str">
        <f t="shared" si="41"/>
        <v>Lithium</v>
      </c>
      <c r="AD465" s="169" t="str">
        <f t="shared" si="42"/>
        <v>Shenzhen Sunwoda Renewable Materials Co., Ltd.</v>
      </c>
    </row>
    <row r="466" spans="1:30" s="169" customFormat="1" ht="51">
      <c r="A466" s="154" t="s">
        <v>18310</v>
      </c>
      <c r="B466" s="302" t="s">
        <v>18111</v>
      </c>
      <c r="C466" s="151" t="s">
        <v>19482</v>
      </c>
      <c r="D466" s="148" t="s">
        <v>19482</v>
      </c>
      <c r="E466" s="148" t="str">
        <f ca="1">IF(ISERROR($V466),"",OFFSET('Smelter Look-up'!$D$4,$V466-4,0)&amp;"")</f>
        <v>CHINA</v>
      </c>
      <c r="F466" s="148" t="str">
        <f ca="1">IF(ISERROR($V466),"",OFFSET('Smelter Look-up'!$E$4,$V466-4,0))</f>
        <v>CID004721</v>
      </c>
      <c r="G466" s="148" t="str">
        <f ca="1">IF(C466=$X$4,"Enter smelter details",IF(ISERROR($V466),"",OFFSET('Smelter Look-up'!$F$4,$V466-4,0)))</f>
        <v>RMI</v>
      </c>
      <c r="H466" s="204">
        <f ca="1">IF(ISERROR($V466),"",OFFSET('Smelter Look-up'!$G$4,$V466-4,0))</f>
        <v>0</v>
      </c>
      <c r="I466" s="205" t="str">
        <f ca="1">IF(ISERROR($V466),"",OFFSET('Smelter Look-up'!$H$4,$V466-4,0))</f>
        <v>Meishan City</v>
      </c>
      <c r="J466" s="205" t="str">
        <f ca="1">IF(ISERROR($V466),"",OFFSET('Smelter Look-up'!$I$4,$V466-4,0))</f>
        <v>Sichuan Sheng</v>
      </c>
      <c r="K466" s="149"/>
      <c r="L466" s="149"/>
      <c r="M466" s="149"/>
      <c r="N466" s="149"/>
      <c r="O466" s="149"/>
      <c r="P466" s="207"/>
      <c r="Q466" s="150"/>
      <c r="R466" s="148" t="str">
        <f ca="1">IF(ISERROR($V466),"",OFFSET('Smelter Look-up'!$C$4,$V466-4,0)&amp;"")</f>
        <v>Tyeeli (Meishan) Co., Ltd.</v>
      </c>
      <c r="S466" s="154" t="str">
        <f t="shared" ca="1" si="39"/>
        <v>CN</v>
      </c>
      <c r="T466" s="154" t="str">
        <f ca="1">IF(B466="","",IF(ISERROR(MATCH($J466,SorP!$B$1:$B$6261,0)),"",INDIRECT("'SorP'!$A$"&amp;MATCH($S466&amp;$J466,SorP!C:C,0))))</f>
        <v>CN-SC</v>
      </c>
      <c r="U466" s="167"/>
      <c r="V466" s="168">
        <f>IF(C466="",NA(),MATCH($B466&amp;$C466,'Smelter Look-up'!$J:$J,0))</f>
        <v>454</v>
      </c>
      <c r="X466" s="169">
        <f t="shared" ca="1" si="38"/>
        <v>0</v>
      </c>
      <c r="AB466" s="312" t="str">
        <f t="shared" si="40"/>
        <v>Lithium</v>
      </c>
      <c r="AC466" s="169" t="str">
        <f t="shared" si="41"/>
        <v>Lithium</v>
      </c>
      <c r="AD466" s="169" t="str">
        <f t="shared" si="42"/>
        <v>Tyeeli (Meishan) Co., Ltd.</v>
      </c>
    </row>
    <row r="467" spans="1:30" s="169" customFormat="1" ht="89.25">
      <c r="A467" s="154" t="s">
        <v>18312</v>
      </c>
      <c r="B467" s="302" t="s">
        <v>18111</v>
      </c>
      <c r="C467" s="151" t="s">
        <v>18311</v>
      </c>
      <c r="D467" s="148" t="s">
        <v>18311</v>
      </c>
      <c r="E467" s="148" t="str">
        <f ca="1">IF(ISERROR($V467),"",OFFSET('Smelter Look-up'!$D$4,$V467-4,0)&amp;"")</f>
        <v>CHINA</v>
      </c>
      <c r="F467" s="148" t="str">
        <f ca="1">IF(ISERROR($V467),"",OFFSET('Smelter Look-up'!$E$4,$V467-4,0))</f>
        <v>CID004021</v>
      </c>
      <c r="G467" s="148" t="str">
        <f ca="1">IF(C467=$X$4,"Enter smelter details",IF(ISERROR($V467),"",OFFSET('Smelter Look-up'!$F$4,$V467-4,0)))</f>
        <v>RMI</v>
      </c>
      <c r="H467" s="204">
        <f ca="1">IF(ISERROR($V467),"",OFFSET('Smelter Look-up'!$G$4,$V467-4,0))</f>
        <v>0</v>
      </c>
      <c r="I467" s="205" t="str">
        <f ca="1">IF(ISERROR($V467),"",OFFSET('Smelter Look-up'!$H$4,$V467-4,0))</f>
        <v>Mianzhu</v>
      </c>
      <c r="J467" s="205" t="str">
        <f ca="1">IF(ISERROR($V467),"",OFFSET('Smelter Look-up'!$I$4,$V467-4,0))</f>
        <v>Sichuan Sheng</v>
      </c>
      <c r="K467" s="149"/>
      <c r="L467" s="149"/>
      <c r="M467" s="149"/>
      <c r="N467" s="149"/>
      <c r="O467" s="149"/>
      <c r="P467" s="207"/>
      <c r="Q467" s="150"/>
      <c r="R467" s="148" t="str">
        <f ca="1">IF(ISERROR($V467),"",OFFSET('Smelter Look-up'!$C$4,$V467-4,0)&amp;"")</f>
        <v>Sichuan Siterui Lithium Industry Co., Ltd.</v>
      </c>
      <c r="S467" s="154" t="str">
        <f t="shared" ca="1" si="39"/>
        <v>CN</v>
      </c>
      <c r="T467" s="154" t="str">
        <f ca="1">IF(B467="","",IF(ISERROR(MATCH($J467,SorP!$B$1:$B$6261,0)),"",INDIRECT("'SorP'!$A$"&amp;MATCH($S467&amp;$J467,SorP!C:C,0))))</f>
        <v>CN-SC</v>
      </c>
      <c r="U467" s="167"/>
      <c r="V467" s="168">
        <f>IF(C467="",NA(),MATCH($B467&amp;$C467,'Smelter Look-up'!$J:$J,0))</f>
        <v>445</v>
      </c>
      <c r="X467" s="169">
        <f t="shared" ca="1" si="38"/>
        <v>0</v>
      </c>
      <c r="AB467" s="312" t="str">
        <f t="shared" si="40"/>
        <v>Lithium</v>
      </c>
      <c r="AC467" s="169" t="str">
        <f t="shared" si="41"/>
        <v>Lithium</v>
      </c>
      <c r="AD467" s="169" t="str">
        <f t="shared" si="42"/>
        <v>Sichuan Siterui Lithium Industry Co., Ltd.</v>
      </c>
    </row>
    <row r="468" spans="1:30" s="169" customFormat="1" ht="102">
      <c r="A468" s="154" t="s">
        <v>18314</v>
      </c>
      <c r="B468" s="302" t="s">
        <v>18111</v>
      </c>
      <c r="C468" s="151" t="s">
        <v>18313</v>
      </c>
      <c r="D468" s="148" t="s">
        <v>18313</v>
      </c>
      <c r="E468" s="148" t="str">
        <f ca="1">IF(ISERROR($V468),"",OFFSET('Smelter Look-up'!$D$4,$V468-4,0)&amp;"")</f>
        <v>CHINA</v>
      </c>
      <c r="F468" s="148" t="str">
        <f ca="1">IF(ISERROR($V468),"",OFFSET('Smelter Look-up'!$E$4,$V468-4,0))</f>
        <v>CID003717</v>
      </c>
      <c r="G468" s="148" t="str">
        <f ca="1">IF(C468=$X$4,"Enter smelter details",IF(ISERROR($V468),"",OFFSET('Smelter Look-up'!$F$4,$V468-4,0)))</f>
        <v>RMI</v>
      </c>
      <c r="H468" s="204">
        <f ca="1">IF(ISERROR($V468),"",OFFSET('Smelter Look-up'!$G$4,$V468-4,0))</f>
        <v>0</v>
      </c>
      <c r="I468" s="205" t="str">
        <f ca="1">IF(ISERROR($V468),"",OFFSET('Smelter Look-up'!$H$4,$V468-4,0))</f>
        <v>Mianzhu</v>
      </c>
      <c r="J468" s="205" t="str">
        <f ca="1">IF(ISERROR($V468),"",OFFSET('Smelter Look-up'!$I$4,$V468-4,0))</f>
        <v>Sichuan Sheng</v>
      </c>
      <c r="K468" s="149"/>
      <c r="L468" s="149"/>
      <c r="M468" s="149"/>
      <c r="N468" s="149"/>
      <c r="O468" s="149"/>
      <c r="P468" s="207"/>
      <c r="Q468" s="150"/>
      <c r="R468" s="148" t="str">
        <f ca="1">IF(ISERROR($V468),"",OFFSET('Smelter Look-up'!$C$4,$V468-4,0)&amp;"")</f>
        <v>Sichuan Zhiyuan Lithium Industries Co., Ltd</v>
      </c>
      <c r="S468" s="154" t="str">
        <f t="shared" ca="1" si="39"/>
        <v>CN</v>
      </c>
      <c r="T468" s="154" t="str">
        <f ca="1">IF(B468="","",IF(ISERROR(MATCH($J468,SorP!$B$1:$B$6261,0)),"",INDIRECT("'SorP'!$A$"&amp;MATCH($S468&amp;$J468,SorP!C:C,0))))</f>
        <v>CN-SC</v>
      </c>
      <c r="U468" s="167"/>
      <c r="V468" s="168">
        <f>IF(C468="",NA(),MATCH($B468&amp;$C468,'Smelter Look-up'!$J:$J,0))</f>
        <v>446</v>
      </c>
      <c r="X468" s="169">
        <f t="shared" ca="1" si="38"/>
        <v>0</v>
      </c>
      <c r="AB468" s="312" t="str">
        <f t="shared" si="40"/>
        <v>Lithium</v>
      </c>
      <c r="AC468" s="169" t="str">
        <f t="shared" si="41"/>
        <v>Lithium</v>
      </c>
      <c r="AD468" s="169" t="str">
        <f t="shared" si="42"/>
        <v>Sichuan Zhiyuan Lithium Industries Co., Ltd</v>
      </c>
    </row>
    <row r="469" spans="1:30" s="169" customFormat="1" ht="38.25">
      <c r="A469" s="154" t="s">
        <v>18317</v>
      </c>
      <c r="B469" s="302" t="s">
        <v>18111</v>
      </c>
      <c r="C469" s="151" t="s">
        <v>20368</v>
      </c>
      <c r="D469" s="148" t="s">
        <v>20368</v>
      </c>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Unknown</v>
      </c>
      <c r="T469" s="154" t="str">
        <f ca="1">IF(B469="","",IF(ISERROR(MATCH($J469,SorP!$B$1:$B$6261,0)),"",INDIRECT("'SorP'!$A$"&amp;MATCH($S469&amp;$J469,SorP!C:C,0))))</f>
        <v/>
      </c>
      <c r="U469" s="167"/>
      <c r="V469" s="168" t="e">
        <f>IF(C469="",NA(),MATCH($B469&amp;$C469,'Smelter Look-up'!$J:$J,0))</f>
        <v>#N/A</v>
      </c>
      <c r="X469" s="169">
        <f t="shared" ca="1" si="38"/>
        <v>0</v>
      </c>
      <c r="AB469" s="312" t="str">
        <f t="shared" si="40"/>
        <v>Lithium</v>
      </c>
      <c r="AC469" s="169" t="str">
        <f t="shared" si="41"/>
        <v>Lithium</v>
      </c>
      <c r="AD469" s="169" t="str">
        <f t="shared" si="42"/>
        <v>Planta Quimica Litio Carmen de Nova Andino Litio SpA</v>
      </c>
    </row>
    <row r="470" spans="1:30" s="169" customFormat="1" ht="38.25">
      <c r="A470" s="154" t="s">
        <v>18317</v>
      </c>
      <c r="B470" s="302" t="s">
        <v>18111</v>
      </c>
      <c r="C470" s="151" t="s">
        <v>20368</v>
      </c>
      <c r="D470" s="148" t="s">
        <v>20368</v>
      </c>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Unknown</v>
      </c>
      <c r="T470" s="154" t="str">
        <f ca="1">IF(B470="","",IF(ISERROR(MATCH($J470,SorP!$B$1:$B$6261,0)),"",INDIRECT("'SorP'!$A$"&amp;MATCH($S470&amp;$J470,SorP!C:C,0))))</f>
        <v/>
      </c>
      <c r="U470" s="167"/>
      <c r="V470" s="168" t="e">
        <f>IF(C470="",NA(),MATCH($B470&amp;$C470,'Smelter Look-up'!$J:$J,0))</f>
        <v>#N/A</v>
      </c>
      <c r="X470" s="169">
        <f t="shared" ca="1" si="38"/>
        <v>0</v>
      </c>
      <c r="AB470" s="312" t="str">
        <f t="shared" si="40"/>
        <v>Lithium</v>
      </c>
      <c r="AC470" s="169" t="str">
        <f t="shared" si="41"/>
        <v>Lithium</v>
      </c>
      <c r="AD470" s="169" t="str">
        <f t="shared" si="42"/>
        <v>Planta Quimica Litio Carmen de Nova Andino Litio SpA</v>
      </c>
    </row>
    <row r="471" spans="1:30" s="169" customFormat="1" ht="38.25">
      <c r="A471" s="154" t="s">
        <v>18317</v>
      </c>
      <c r="B471" s="302" t="s">
        <v>18111</v>
      </c>
      <c r="C471" s="151" t="s">
        <v>20368</v>
      </c>
      <c r="D471" s="148" t="s">
        <v>20368</v>
      </c>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Unknown</v>
      </c>
      <c r="T471" s="154" t="str">
        <f ca="1">IF(B471="","",IF(ISERROR(MATCH($J471,SorP!$B$1:$B$6261,0)),"",INDIRECT("'SorP'!$A$"&amp;MATCH($S471&amp;$J471,SorP!C:C,0))))</f>
        <v/>
      </c>
      <c r="U471" s="167"/>
      <c r="V471" s="168" t="e">
        <f>IF(C471="",NA(),MATCH($B471&amp;$C471,'Smelter Look-up'!$J:$J,0))</f>
        <v>#N/A</v>
      </c>
      <c r="X471" s="169">
        <f t="shared" ca="1" si="38"/>
        <v>0</v>
      </c>
      <c r="AB471" s="312" t="str">
        <f t="shared" si="40"/>
        <v>Lithium</v>
      </c>
      <c r="AC471" s="169" t="str">
        <f t="shared" si="41"/>
        <v>Lithium</v>
      </c>
      <c r="AD471" s="169" t="str">
        <f t="shared" si="42"/>
        <v>Planta Quimica Litio Carmen de Nova Andino Litio SpA</v>
      </c>
    </row>
    <row r="472" spans="1:30" s="169" customFormat="1" ht="38.25">
      <c r="A472" s="154" t="s">
        <v>18317</v>
      </c>
      <c r="B472" s="302" t="s">
        <v>18111</v>
      </c>
      <c r="C472" s="151" t="s">
        <v>20368</v>
      </c>
      <c r="D472" s="148" t="s">
        <v>20368</v>
      </c>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Unknown</v>
      </c>
      <c r="T472" s="154" t="str">
        <f ca="1">IF(B472="","",IF(ISERROR(MATCH($J472,SorP!$B$1:$B$6261,0)),"",INDIRECT("'SorP'!$A$"&amp;MATCH($S472&amp;$J472,SorP!C:C,0))))</f>
        <v/>
      </c>
      <c r="U472" s="167"/>
      <c r="V472" s="168" t="e">
        <f>IF(C472="",NA(),MATCH($B472&amp;$C472,'Smelter Look-up'!$J:$J,0))</f>
        <v>#N/A</v>
      </c>
      <c r="X472" s="169">
        <f t="shared" ca="1" si="38"/>
        <v>0</v>
      </c>
      <c r="AB472" s="312" t="str">
        <f t="shared" si="40"/>
        <v>Lithium</v>
      </c>
      <c r="AC472" s="169" t="str">
        <f t="shared" si="41"/>
        <v>Lithium</v>
      </c>
      <c r="AD472" s="169" t="str">
        <f t="shared" si="42"/>
        <v>Planta Quimica Litio Carmen de Nova Andino Litio SpA</v>
      </c>
    </row>
    <row r="473" spans="1:30" s="169" customFormat="1" ht="63.75">
      <c r="A473" s="154" t="s">
        <v>18320</v>
      </c>
      <c r="B473" s="302" t="s">
        <v>18111</v>
      </c>
      <c r="C473" s="151" t="s">
        <v>18319</v>
      </c>
      <c r="D473" s="148" t="s">
        <v>18319</v>
      </c>
      <c r="E473" s="148" t="str">
        <f ca="1">IF(ISERROR($V473),"",OFFSET('Smelter Look-up'!$D$4,$V473-4,0)&amp;"")</f>
        <v>CHINA</v>
      </c>
      <c r="F473" s="148" t="str">
        <f ca="1">IF(ISERROR($V473),"",OFFSET('Smelter Look-up'!$E$4,$V473-4,0))</f>
        <v>CID004723</v>
      </c>
      <c r="G473" s="148" t="str">
        <f ca="1">IF(C473=$X$4,"Enter smelter details",IF(ISERROR($V473),"",OFFSET('Smelter Look-up'!$F$4,$V473-4,0)))</f>
        <v>RMI</v>
      </c>
      <c r="H473" s="204">
        <f ca="1">IF(ISERROR($V473),"",OFFSET('Smelter Look-up'!$G$4,$V473-4,0))</f>
        <v>0</v>
      </c>
      <c r="I473" s="205" t="str">
        <f ca="1">IF(ISERROR($V473),"",OFFSET('Smelter Look-up'!$H$4,$V473-4,0))</f>
        <v>Chengdu</v>
      </c>
      <c r="J473" s="205" t="str">
        <f ca="1">IF(ISERROR($V473),"",OFFSET('Smelter Look-up'!$I$4,$V473-4,0))</f>
        <v>Sichuan Sheng</v>
      </c>
      <c r="K473" s="149"/>
      <c r="L473" s="149"/>
      <c r="M473" s="149"/>
      <c r="N473" s="149"/>
      <c r="O473" s="149"/>
      <c r="P473" s="207"/>
      <c r="Q473" s="150"/>
      <c r="R473" s="148" t="str">
        <f ca="1">IF(ISERROR($V473),"",OFFSET('Smelter Look-up'!$C$4,$V473-4,0)&amp;"")</f>
        <v>Suining Chengxi Lithium Industries Inc.</v>
      </c>
      <c r="S473" s="154" t="str">
        <f t="shared" ca="1" si="39"/>
        <v>CN</v>
      </c>
      <c r="T473" s="154" t="str">
        <f ca="1">IF(B473="","",IF(ISERROR(MATCH($J473,SorP!$B$1:$B$6261,0)),"",INDIRECT("'SorP'!$A$"&amp;MATCH($S473&amp;$J473,SorP!C:C,0))))</f>
        <v>CN-SC</v>
      </c>
      <c r="U473" s="167"/>
      <c r="V473" s="168">
        <f>IF(C473="",NA(),MATCH($B473&amp;$C473,'Smelter Look-up'!$J:$J,0))</f>
        <v>451</v>
      </c>
      <c r="X473" s="169">
        <f t="shared" ca="1" si="38"/>
        <v>0</v>
      </c>
      <c r="AB473" s="312" t="str">
        <f t="shared" si="40"/>
        <v>Lithium</v>
      </c>
      <c r="AC473" s="169" t="str">
        <f t="shared" si="41"/>
        <v>Lithium</v>
      </c>
      <c r="AD473" s="169" t="str">
        <f t="shared" si="42"/>
        <v>Suining Chengxi Lithium Industries Inc.</v>
      </c>
    </row>
    <row r="474" spans="1:30" s="169" customFormat="1" ht="76.5">
      <c r="A474" s="154" t="s">
        <v>18323</v>
      </c>
      <c r="B474" s="302" t="s">
        <v>18111</v>
      </c>
      <c r="C474" s="151" t="s">
        <v>18322</v>
      </c>
      <c r="D474" s="148" t="s">
        <v>18322</v>
      </c>
      <c r="E474" s="148" t="str">
        <f ca="1">IF(ISERROR($V474),"",OFFSET('Smelter Look-up'!$D$4,$V474-4,0)&amp;"")</f>
        <v>CHINA</v>
      </c>
      <c r="F474" s="148" t="str">
        <f ca="1">IF(ISERROR($V474),"",OFFSET('Smelter Look-up'!$E$4,$V474-4,0))</f>
        <v>CID003720</v>
      </c>
      <c r="G474" s="148" t="str">
        <f ca="1">IF(C474=$X$4,"Enter smelter details",IF(ISERROR($V474),"",OFFSET('Smelter Look-up'!$F$4,$V474-4,0)))</f>
        <v>RMI</v>
      </c>
      <c r="H474" s="204">
        <f ca="1">IF(ISERROR($V474),"",OFFSET('Smelter Look-up'!$G$4,$V474-4,0))</f>
        <v>0</v>
      </c>
      <c r="I474" s="205" t="str">
        <f ca="1">IF(ISERROR($V474),"",OFFSET('Smelter Look-up'!$H$4,$V474-4,0))</f>
        <v>Suining City</v>
      </c>
      <c r="J474" s="205" t="str">
        <f ca="1">IF(ISERROR($V474),"",OFFSET('Smelter Look-up'!$I$4,$V474-4,0))</f>
        <v>Sichuan Sheng</v>
      </c>
      <c r="K474" s="149"/>
      <c r="L474" s="149"/>
      <c r="M474" s="149"/>
      <c r="N474" s="149"/>
      <c r="O474" s="149"/>
      <c r="P474" s="207"/>
      <c r="Q474" s="150"/>
      <c r="R474" s="148" t="str">
        <f ca="1">IF(ISERROR($V474),"",OFFSET('Smelter Look-up'!$C$4,$V474-4,0)&amp;"")</f>
        <v>Tianqi Lithium (Shehong) Co., Ltd.</v>
      </c>
      <c r="S474" s="154" t="str">
        <f t="shared" ca="1" si="39"/>
        <v>CN</v>
      </c>
      <c r="T474" s="154" t="str">
        <f ca="1">IF(B474="","",IF(ISERROR(MATCH($J474,SorP!$B$1:$B$6261,0)),"",INDIRECT("'SorP'!$A$"&amp;MATCH($S474&amp;$J474,SorP!C:C,0))))</f>
        <v>CN-SC</v>
      </c>
      <c r="U474" s="167"/>
      <c r="V474" s="168">
        <f>IF(C474="",NA(),MATCH($B474&amp;$C474,'Smelter Look-up'!$J:$J,0))</f>
        <v>453</v>
      </c>
      <c r="X474" s="169">
        <f t="shared" ca="1" si="38"/>
        <v>0</v>
      </c>
      <c r="AB474" s="312" t="str">
        <f t="shared" si="40"/>
        <v>Lithium</v>
      </c>
      <c r="AC474" s="169" t="str">
        <f t="shared" si="41"/>
        <v>Lithium</v>
      </c>
      <c r="AD474" s="169" t="str">
        <f t="shared" si="42"/>
        <v>Tianqi Lithium (Shehong) Co., Ltd.</v>
      </c>
    </row>
    <row r="475" spans="1:30" s="169" customFormat="1" ht="76.5">
      <c r="A475" s="154" t="s">
        <v>18323</v>
      </c>
      <c r="B475" s="302" t="s">
        <v>18111</v>
      </c>
      <c r="C475" s="151" t="s">
        <v>18322</v>
      </c>
      <c r="D475" s="148" t="s">
        <v>18322</v>
      </c>
      <c r="E475" s="148" t="str">
        <f ca="1">IF(ISERROR($V475),"",OFFSET('Smelter Look-up'!$D$4,$V475-4,0)&amp;"")</f>
        <v>CHINA</v>
      </c>
      <c r="F475" s="148" t="str">
        <f ca="1">IF(ISERROR($V475),"",OFFSET('Smelter Look-up'!$E$4,$V475-4,0))</f>
        <v>CID003720</v>
      </c>
      <c r="G475" s="148" t="str">
        <f ca="1">IF(C475=$X$4,"Enter smelter details",IF(ISERROR($V475),"",OFFSET('Smelter Look-up'!$F$4,$V475-4,0)))</f>
        <v>RMI</v>
      </c>
      <c r="H475" s="204">
        <f ca="1">IF(ISERROR($V475),"",OFFSET('Smelter Look-up'!$G$4,$V475-4,0))</f>
        <v>0</v>
      </c>
      <c r="I475" s="205" t="str">
        <f ca="1">IF(ISERROR($V475),"",OFFSET('Smelter Look-up'!$H$4,$V475-4,0))</f>
        <v>Suining City</v>
      </c>
      <c r="J475" s="205" t="str">
        <f ca="1">IF(ISERROR($V475),"",OFFSET('Smelter Look-up'!$I$4,$V475-4,0))</f>
        <v>Sichuan Sheng</v>
      </c>
      <c r="K475" s="149"/>
      <c r="L475" s="149"/>
      <c r="M475" s="149"/>
      <c r="N475" s="149"/>
      <c r="O475" s="149"/>
      <c r="P475" s="207"/>
      <c r="Q475" s="150"/>
      <c r="R475" s="148" t="str">
        <f ca="1">IF(ISERROR($V475),"",OFFSET('Smelter Look-up'!$C$4,$V475-4,0)&amp;"")</f>
        <v>Tianqi Lithium (Shehong) Co., Ltd.</v>
      </c>
      <c r="S475" s="154" t="str">
        <f t="shared" ca="1" si="39"/>
        <v>CN</v>
      </c>
      <c r="T475" s="154" t="str">
        <f ca="1">IF(B475="","",IF(ISERROR(MATCH($J475,SorP!$B$1:$B$6261,0)),"",INDIRECT("'SorP'!$A$"&amp;MATCH($S475&amp;$J475,SorP!C:C,0))))</f>
        <v>CN-SC</v>
      </c>
      <c r="U475" s="167"/>
      <c r="V475" s="168">
        <f>IF(C475="",NA(),MATCH($B475&amp;$C475,'Smelter Look-up'!$J:$J,0))</f>
        <v>453</v>
      </c>
      <c r="X475" s="169">
        <f t="shared" ca="1" si="38"/>
        <v>0</v>
      </c>
      <c r="AB475" s="312" t="str">
        <f t="shared" si="40"/>
        <v>Lithium</v>
      </c>
      <c r="AC475" s="169" t="str">
        <f t="shared" si="41"/>
        <v>Lithium</v>
      </c>
      <c r="AD475" s="169" t="str">
        <f t="shared" si="42"/>
        <v>Tianqi Lithium (Shehong) Co., Ltd.</v>
      </c>
    </row>
    <row r="476" spans="1:30" s="169" customFormat="1" ht="51">
      <c r="A476" s="154" t="s">
        <v>18310</v>
      </c>
      <c r="B476" s="302" t="s">
        <v>18111</v>
      </c>
      <c r="C476" s="151" t="s">
        <v>19482</v>
      </c>
      <c r="D476" s="148" t="s">
        <v>19482</v>
      </c>
      <c r="E476" s="148" t="str">
        <f ca="1">IF(ISERROR($V476),"",OFFSET('Smelter Look-up'!$D$4,$V476-4,0)&amp;"")</f>
        <v>CHINA</v>
      </c>
      <c r="F476" s="148" t="str">
        <f ca="1">IF(ISERROR($V476),"",OFFSET('Smelter Look-up'!$E$4,$V476-4,0))</f>
        <v>CID004721</v>
      </c>
      <c r="G476" s="148" t="str">
        <f ca="1">IF(C476=$X$4,"Enter smelter details",IF(ISERROR($V476),"",OFFSET('Smelter Look-up'!$F$4,$V476-4,0)))</f>
        <v>RMI</v>
      </c>
      <c r="H476" s="204">
        <f ca="1">IF(ISERROR($V476),"",OFFSET('Smelter Look-up'!$G$4,$V476-4,0))</f>
        <v>0</v>
      </c>
      <c r="I476" s="205" t="str">
        <f ca="1">IF(ISERROR($V476),"",OFFSET('Smelter Look-up'!$H$4,$V476-4,0))</f>
        <v>Meishan City</v>
      </c>
      <c r="J476" s="205" t="str">
        <f ca="1">IF(ISERROR($V476),"",OFFSET('Smelter Look-up'!$I$4,$V476-4,0))</f>
        <v>Sichuan Sheng</v>
      </c>
      <c r="K476" s="149"/>
      <c r="L476" s="149"/>
      <c r="M476" s="149"/>
      <c r="N476" s="149"/>
      <c r="O476" s="149"/>
      <c r="P476" s="207"/>
      <c r="Q476" s="150"/>
      <c r="R476" s="148" t="str">
        <f ca="1">IF(ISERROR($V476),"",OFFSET('Smelter Look-up'!$C$4,$V476-4,0)&amp;"")</f>
        <v>Tyeeli (Meishan) Co., Ltd.</v>
      </c>
      <c r="S476" s="154" t="str">
        <f t="shared" ca="1" si="39"/>
        <v>CN</v>
      </c>
      <c r="T476" s="154" t="str">
        <f ca="1">IF(B476="","",IF(ISERROR(MATCH($J476,SorP!$B$1:$B$6261,0)),"",INDIRECT("'SorP'!$A$"&amp;MATCH($S476&amp;$J476,SorP!C:C,0))))</f>
        <v>CN-SC</v>
      </c>
      <c r="U476" s="167"/>
      <c r="V476" s="168">
        <f>IF(C476="",NA(),MATCH($B476&amp;$C476,'Smelter Look-up'!$J:$J,0))</f>
        <v>454</v>
      </c>
      <c r="X476" s="169">
        <f t="shared" ca="1" si="38"/>
        <v>0</v>
      </c>
      <c r="AB476" s="312" t="str">
        <f t="shared" si="40"/>
        <v>Lithium</v>
      </c>
      <c r="AC476" s="169" t="str">
        <f t="shared" si="41"/>
        <v>Lithium</v>
      </c>
      <c r="AD476" s="169" t="str">
        <f t="shared" si="42"/>
        <v>Tyeeli (Meishan) Co., Ltd.</v>
      </c>
    </row>
    <row r="477" spans="1:30" s="169" customFormat="1" ht="51">
      <c r="A477" s="154" t="s">
        <v>18330</v>
      </c>
      <c r="B477" s="302" t="s">
        <v>18111</v>
      </c>
      <c r="C477" s="151" t="s">
        <v>19483</v>
      </c>
      <c r="D477" s="148" t="s">
        <v>19483</v>
      </c>
      <c r="E477" s="148" t="str">
        <f ca="1">IF(ISERROR($V477),"",OFFSET('Smelter Look-up'!$D$4,$V477-4,0)&amp;"")</f>
        <v>CHINA</v>
      </c>
      <c r="F477" s="148" t="str">
        <f ca="1">IF(ISERROR($V477),"",OFFSET('Smelter Look-up'!$E$4,$V477-4,0))</f>
        <v>CID004038</v>
      </c>
      <c r="G477" s="148" t="str">
        <f ca="1">IF(C477=$X$4,"Enter smelter details",IF(ISERROR($V477),"",OFFSET('Smelter Look-up'!$F$4,$V477-4,0)))</f>
        <v>RMI</v>
      </c>
      <c r="H477" s="204">
        <f ca="1">IF(ISERROR($V477),"",OFFSET('Smelter Look-up'!$G$4,$V477-4,0))</f>
        <v>0</v>
      </c>
      <c r="I477" s="205" t="str">
        <f ca="1">IF(ISERROR($V477),"",OFFSET('Smelter Look-up'!$H$4,$V477-4,0))</f>
        <v>Yibin City</v>
      </c>
      <c r="J477" s="205" t="str">
        <f ca="1">IF(ISERROR($V477),"",OFFSET('Smelter Look-up'!$I$4,$V477-4,0))</f>
        <v>Sichuan Sheng</v>
      </c>
      <c r="K477" s="149"/>
      <c r="L477" s="149"/>
      <c r="M477" s="149"/>
      <c r="N477" s="149"/>
      <c r="O477" s="149"/>
      <c r="P477" s="207"/>
      <c r="Q477" s="150"/>
      <c r="R477" s="148" t="str">
        <f ca="1">IF(ISERROR($V477),"",OFFSET('Smelter Look-up'!$C$4,$V477-4,0)&amp;"")</f>
        <v>Tyeeli (Yibin) Co., Ltd.</v>
      </c>
      <c r="S477" s="154" t="str">
        <f t="shared" ca="1" si="39"/>
        <v>CN</v>
      </c>
      <c r="T477" s="154" t="str">
        <f ca="1">IF(B477="","",IF(ISERROR(MATCH($J477,SorP!$B$1:$B$6261,0)),"",INDIRECT("'SorP'!$A$"&amp;MATCH($S477&amp;$J477,SorP!C:C,0))))</f>
        <v>CN-SC</v>
      </c>
      <c r="U477" s="167"/>
      <c r="V477" s="168">
        <f>IF(C477="",NA(),MATCH($B477&amp;$C477,'Smelter Look-up'!$J:$J,0))</f>
        <v>455</v>
      </c>
      <c r="X477" s="169">
        <f t="shared" ca="1" si="38"/>
        <v>0</v>
      </c>
      <c r="AB477" s="312" t="str">
        <f t="shared" si="40"/>
        <v>Lithium</v>
      </c>
      <c r="AC477" s="169" t="str">
        <f t="shared" si="41"/>
        <v>Lithium</v>
      </c>
      <c r="AD477" s="169" t="str">
        <f t="shared" si="42"/>
        <v>Tyeeli (Yibin) Co., Ltd.</v>
      </c>
    </row>
    <row r="478" spans="1:30" s="169" customFormat="1" ht="51">
      <c r="A478" s="154" t="s">
        <v>18690</v>
      </c>
      <c r="B478" s="302" t="s">
        <v>18111</v>
      </c>
      <c r="C478" s="151" t="s">
        <v>18689</v>
      </c>
      <c r="D478" s="148" t="s">
        <v>18689</v>
      </c>
      <c r="E478" s="148" t="str">
        <f ca="1">IF(ISERROR($V478),"",OFFSET('Smelter Look-up'!$D$4,$V478-4,0)&amp;"")</f>
        <v>AUSTRALIA</v>
      </c>
      <c r="F478" s="148" t="str">
        <f ca="1">IF(ISERROR($V478),"",OFFSET('Smelter Look-up'!$E$4,$V478-4,0))</f>
        <v>CID005201</v>
      </c>
      <c r="G478" s="148" t="str">
        <f ca="1">IF(C478=$X$4,"Enter smelter details",IF(ISERROR($V478),"",OFFSET('Smelter Look-up'!$F$4,$V478-4,0)))</f>
        <v>RMI</v>
      </c>
      <c r="H478" s="204">
        <f ca="1">IF(ISERROR($V478),"",OFFSET('Smelter Look-up'!$G$4,$V478-4,0))</f>
        <v>0</v>
      </c>
      <c r="I478" s="205" t="str">
        <f ca="1">IF(ISERROR($V478),"",OFFSET('Smelter Look-up'!$H$4,$V478-4,0))</f>
        <v>Wodgina</v>
      </c>
      <c r="J478" s="205" t="str">
        <f ca="1">IF(ISERROR($V478),"",OFFSET('Smelter Look-up'!$I$4,$V478-4,0))</f>
        <v>Western Australia</v>
      </c>
      <c r="K478" s="149"/>
      <c r="L478" s="149"/>
      <c r="M478" s="149"/>
      <c r="N478" s="149"/>
      <c r="O478" s="149"/>
      <c r="P478" s="207"/>
      <c r="Q478" s="150"/>
      <c r="R478" s="148" t="str">
        <f ca="1">IF(ISERROR($V478),"",OFFSET('Smelter Look-up'!$C$4,$V478-4,0)&amp;"")</f>
        <v>Wodgina Lithium Mine</v>
      </c>
      <c r="S478" s="154" t="str">
        <f t="shared" ca="1" si="39"/>
        <v>AU</v>
      </c>
      <c r="T478" s="154" t="str">
        <f ca="1">IF(B478="","",IF(ISERROR(MATCH($J478,SorP!$B$1:$B$6261,0)),"",INDIRECT("'SorP'!$A$"&amp;MATCH($S478&amp;$J478,SorP!C:C,0))))</f>
        <v>AU-WA</v>
      </c>
      <c r="U478" s="167"/>
      <c r="V478" s="168">
        <f>IF(C478="",NA(),MATCH($B478&amp;$C478,'Smelter Look-up'!$J:$J,0))</f>
        <v>457</v>
      </c>
      <c r="X478" s="169">
        <f t="shared" ca="1" si="38"/>
        <v>0</v>
      </c>
      <c r="AB478" s="312" t="str">
        <f t="shared" si="40"/>
        <v>Lithium</v>
      </c>
      <c r="AC478" s="169" t="str">
        <f t="shared" si="41"/>
        <v>Lithium</v>
      </c>
      <c r="AD478" s="169" t="str">
        <f t="shared" si="42"/>
        <v>Wodgina Lithium Mine</v>
      </c>
    </row>
    <row r="479" spans="1:30" s="169" customFormat="1" ht="51">
      <c r="A479" s="154" t="s">
        <v>18690</v>
      </c>
      <c r="B479" s="302" t="s">
        <v>18111</v>
      </c>
      <c r="C479" s="151" t="s">
        <v>18689</v>
      </c>
      <c r="D479" s="148" t="s">
        <v>18689</v>
      </c>
      <c r="E479" s="148" t="str">
        <f ca="1">IF(ISERROR($V479),"",OFFSET('Smelter Look-up'!$D$4,$V479-4,0)&amp;"")</f>
        <v>AUSTRALIA</v>
      </c>
      <c r="F479" s="148" t="str">
        <f ca="1">IF(ISERROR($V479),"",OFFSET('Smelter Look-up'!$E$4,$V479-4,0))</f>
        <v>CID005201</v>
      </c>
      <c r="G479" s="148" t="str">
        <f ca="1">IF(C479=$X$4,"Enter smelter details",IF(ISERROR($V479),"",OFFSET('Smelter Look-up'!$F$4,$V479-4,0)))</f>
        <v>RMI</v>
      </c>
      <c r="H479" s="204">
        <f ca="1">IF(ISERROR($V479),"",OFFSET('Smelter Look-up'!$G$4,$V479-4,0))</f>
        <v>0</v>
      </c>
      <c r="I479" s="205" t="str">
        <f ca="1">IF(ISERROR($V479),"",OFFSET('Smelter Look-up'!$H$4,$V479-4,0))</f>
        <v>Wodgina</v>
      </c>
      <c r="J479" s="205" t="str">
        <f ca="1">IF(ISERROR($V479),"",OFFSET('Smelter Look-up'!$I$4,$V479-4,0))</f>
        <v>Western Australia</v>
      </c>
      <c r="K479" s="149"/>
      <c r="L479" s="149"/>
      <c r="M479" s="149"/>
      <c r="N479" s="149"/>
      <c r="O479" s="149"/>
      <c r="P479" s="207"/>
      <c r="Q479" s="150"/>
      <c r="R479" s="148" t="str">
        <f ca="1">IF(ISERROR($V479),"",OFFSET('Smelter Look-up'!$C$4,$V479-4,0)&amp;"")</f>
        <v>Wodgina Lithium Mine</v>
      </c>
      <c r="S479" s="154" t="str">
        <f t="shared" ca="1" si="39"/>
        <v>AU</v>
      </c>
      <c r="T479" s="154" t="str">
        <f ca="1">IF(B479="","",IF(ISERROR(MATCH($J479,SorP!$B$1:$B$6261,0)),"",INDIRECT("'SorP'!$A$"&amp;MATCH($S479&amp;$J479,SorP!C:C,0))))</f>
        <v>AU-WA</v>
      </c>
      <c r="U479" s="167"/>
      <c r="V479" s="168">
        <f>IF(C479="",NA(),MATCH($B479&amp;$C479,'Smelter Look-up'!$J:$J,0))</f>
        <v>457</v>
      </c>
      <c r="X479" s="169">
        <f t="shared" ca="1" si="38"/>
        <v>0</v>
      </c>
      <c r="AB479" s="312" t="str">
        <f t="shared" si="40"/>
        <v>Lithium</v>
      </c>
      <c r="AC479" s="169" t="str">
        <f t="shared" si="41"/>
        <v>Lithium</v>
      </c>
      <c r="AD479" s="169" t="str">
        <f t="shared" si="42"/>
        <v>Wodgina Lithium Mine</v>
      </c>
    </row>
    <row r="480" spans="1:30" s="169" customFormat="1" ht="76.5">
      <c r="A480" s="154" t="s">
        <v>18326</v>
      </c>
      <c r="B480" s="302" t="s">
        <v>18111</v>
      </c>
      <c r="C480" s="151" t="s">
        <v>19473</v>
      </c>
      <c r="D480" s="148" t="s">
        <v>19473</v>
      </c>
      <c r="E480" s="148" t="str">
        <f ca="1">IF(ISERROR($V480),"",OFFSET('Smelter Look-up'!$D$4,$V480-4,0)&amp;"")</f>
        <v>CHINA</v>
      </c>
      <c r="F480" s="148" t="str">
        <f ca="1">IF(ISERROR($V480),"",OFFSET('Smelter Look-up'!$E$4,$V480-4,0))</f>
        <v>CID004494</v>
      </c>
      <c r="G480" s="148" t="str">
        <f ca="1">IF(C480=$X$4,"Enter smelter details",IF(ISERROR($V480),"",OFFSET('Smelter Look-up'!$F$4,$V480-4,0)))</f>
        <v>RMI</v>
      </c>
      <c r="H480" s="204">
        <f ca="1">IF(ISERROR($V480),"",OFFSET('Smelter Look-up'!$G$4,$V480-4,0))</f>
        <v>0</v>
      </c>
      <c r="I480" s="205" t="str">
        <f ca="1">IF(ISERROR($V480),"",OFFSET('Smelter Look-up'!$H$4,$V480-4,0))</f>
        <v>Xinyu</v>
      </c>
      <c r="J480" s="205" t="str">
        <f ca="1">IF(ISERROR($V480),"",OFFSET('Smelter Look-up'!$I$4,$V480-4,0))</f>
        <v>Jiangxi Sheng</v>
      </c>
      <c r="K480" s="149"/>
      <c r="L480" s="149"/>
      <c r="M480" s="149"/>
      <c r="N480" s="149"/>
      <c r="O480" s="149"/>
      <c r="P480" s="207"/>
      <c r="Q480" s="150"/>
      <c r="R480" s="148" t="str">
        <f ca="1">IF(ISERROR($V480),"",OFFSET('Smelter Look-up'!$C$4,$V480-4,0)&amp;"")</f>
        <v>Jiangxi Albemarle Lithium Co., Ltd.</v>
      </c>
      <c r="S480" s="154" t="str">
        <f t="shared" ca="1" si="39"/>
        <v>CN</v>
      </c>
      <c r="T480" s="154" t="str">
        <f ca="1">IF(B480="","",IF(ISERROR(MATCH($J480,SorP!$B$1:$B$6261,0)),"",INDIRECT("'SorP'!$A$"&amp;MATCH($S480&amp;$J480,SorP!C:C,0))))</f>
        <v>CN-JX</v>
      </c>
      <c r="U480" s="167"/>
      <c r="V480" s="168">
        <f>IF(C480="",NA(),MATCH($B480&amp;$C480,'Smelter Look-up'!$J:$J,0))</f>
        <v>413</v>
      </c>
      <c r="X480" s="169">
        <f t="shared" ca="1" si="38"/>
        <v>0</v>
      </c>
      <c r="AB480" s="312" t="str">
        <f t="shared" si="40"/>
        <v>Lithium</v>
      </c>
      <c r="AC480" s="169" t="str">
        <f t="shared" si="41"/>
        <v>Lithium</v>
      </c>
      <c r="AD480" s="169" t="str">
        <f t="shared" si="42"/>
        <v>Jiangxi Albemarle Lithium Co., Ltd.</v>
      </c>
    </row>
    <row r="481" spans="1:30" s="169" customFormat="1" ht="76.5">
      <c r="A481" s="154" t="s">
        <v>18326</v>
      </c>
      <c r="B481" s="302" t="s">
        <v>18111</v>
      </c>
      <c r="C481" s="151" t="s">
        <v>19473</v>
      </c>
      <c r="D481" s="148" t="s">
        <v>19473</v>
      </c>
      <c r="E481" s="148" t="str">
        <f ca="1">IF(ISERROR($V481),"",OFFSET('Smelter Look-up'!$D$4,$V481-4,0)&amp;"")</f>
        <v>CHINA</v>
      </c>
      <c r="F481" s="148" t="str">
        <f ca="1">IF(ISERROR($V481),"",OFFSET('Smelter Look-up'!$E$4,$V481-4,0))</f>
        <v>CID004494</v>
      </c>
      <c r="G481" s="148" t="str">
        <f ca="1">IF(C481=$X$4,"Enter smelter details",IF(ISERROR($V481),"",OFFSET('Smelter Look-up'!$F$4,$V481-4,0)))</f>
        <v>RMI</v>
      </c>
      <c r="H481" s="204">
        <f ca="1">IF(ISERROR($V481),"",OFFSET('Smelter Look-up'!$G$4,$V481-4,0))</f>
        <v>0</v>
      </c>
      <c r="I481" s="205" t="str">
        <f ca="1">IF(ISERROR($V481),"",OFFSET('Smelter Look-up'!$H$4,$V481-4,0))</f>
        <v>Xinyu</v>
      </c>
      <c r="J481" s="205" t="str">
        <f ca="1">IF(ISERROR($V481),"",OFFSET('Smelter Look-up'!$I$4,$V481-4,0))</f>
        <v>Jiangxi Sheng</v>
      </c>
      <c r="K481" s="149"/>
      <c r="L481" s="149"/>
      <c r="M481" s="149"/>
      <c r="N481" s="149"/>
      <c r="O481" s="149"/>
      <c r="P481" s="207"/>
      <c r="Q481" s="150"/>
      <c r="R481" s="148" t="str">
        <f ca="1">IF(ISERROR($V481),"",OFFSET('Smelter Look-up'!$C$4,$V481-4,0)&amp;"")</f>
        <v>Jiangxi Albemarle Lithium Co., Ltd.</v>
      </c>
      <c r="S481" s="154" t="str">
        <f t="shared" ca="1" si="39"/>
        <v>CN</v>
      </c>
      <c r="T481" s="154" t="str">
        <f ca="1">IF(B481="","",IF(ISERROR(MATCH($J481,SorP!$B$1:$B$6261,0)),"",INDIRECT("'SorP'!$A$"&amp;MATCH($S481&amp;$J481,SorP!C:C,0))))</f>
        <v>CN-JX</v>
      </c>
      <c r="U481" s="167"/>
      <c r="V481" s="168">
        <f>IF(C481="",NA(),MATCH($B481&amp;$C481,'Smelter Look-up'!$J:$J,0))</f>
        <v>413</v>
      </c>
      <c r="X481" s="169">
        <f t="shared" ca="1" si="38"/>
        <v>0</v>
      </c>
      <c r="AB481" s="312" t="str">
        <f t="shared" si="40"/>
        <v>Lithium</v>
      </c>
      <c r="AC481" s="169" t="str">
        <f t="shared" si="41"/>
        <v>Lithium</v>
      </c>
      <c r="AD481" s="169" t="str">
        <f t="shared" si="42"/>
        <v>Jiangxi Albemarle Lithium Co., Ltd.</v>
      </c>
    </row>
    <row r="482" spans="1:30" s="169" customFormat="1" ht="25.5">
      <c r="A482" s="154" t="s">
        <v>18328</v>
      </c>
      <c r="B482" s="302" t="s">
        <v>18111</v>
      </c>
      <c r="C482" s="151" t="s">
        <v>20371</v>
      </c>
      <c r="D482" s="148" t="s">
        <v>20371</v>
      </c>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Unknown</v>
      </c>
      <c r="T482" s="154" t="str">
        <f ca="1">IF(B482="","",IF(ISERROR(MATCH($J482,SorP!$B$1:$B$6261,0)),"",INDIRECT("'SorP'!$A$"&amp;MATCH($S482&amp;$J482,SorP!C:C,0))))</f>
        <v/>
      </c>
      <c r="U482" s="167"/>
      <c r="V482" s="168" t="e">
        <f>IF(C482="",NA(),MATCH($B482&amp;$C482,'Smelter Look-up'!$J:$J,0))</f>
        <v>#N/A</v>
      </c>
      <c r="X482" s="169">
        <f t="shared" ca="1" si="38"/>
        <v>0</v>
      </c>
      <c r="AB482" s="312" t="str">
        <f t="shared" si="40"/>
        <v>Lithium</v>
      </c>
      <c r="AC482" s="169" t="str">
        <f t="shared" si="41"/>
        <v>Lithium</v>
      </c>
      <c r="AD482" s="169" t="str">
        <f t="shared" si="42"/>
        <v>Yahua Lithium Industry (Ya’an) Co., Ltd</v>
      </c>
    </row>
    <row r="483" spans="1:30" s="169" customFormat="1" ht="25.5">
      <c r="A483" s="154" t="s">
        <v>18328</v>
      </c>
      <c r="B483" s="302" t="s">
        <v>18111</v>
      </c>
      <c r="C483" s="151" t="s">
        <v>20371</v>
      </c>
      <c r="D483" s="148" t="s">
        <v>20371</v>
      </c>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Unknown</v>
      </c>
      <c r="T483" s="154" t="str">
        <f ca="1">IF(B483="","",IF(ISERROR(MATCH($J483,SorP!$B$1:$B$6261,0)),"",INDIRECT("'SorP'!$A$"&amp;MATCH($S483&amp;$J483,SorP!C:C,0))))</f>
        <v/>
      </c>
      <c r="U483" s="167"/>
      <c r="V483" s="168" t="e">
        <f>IF(C483="",NA(),MATCH($B483&amp;$C483,'Smelter Look-up'!$J:$J,0))</f>
        <v>#N/A</v>
      </c>
      <c r="X483" s="169">
        <f t="shared" ca="1" si="38"/>
        <v>0</v>
      </c>
      <c r="AB483" s="312" t="str">
        <f t="shared" si="40"/>
        <v>Lithium</v>
      </c>
      <c r="AC483" s="169" t="str">
        <f t="shared" si="41"/>
        <v>Lithium</v>
      </c>
      <c r="AD483" s="169" t="str">
        <f t="shared" si="42"/>
        <v>Yahua Lithium Industry (Ya’an) Co., Ltd</v>
      </c>
    </row>
    <row r="484" spans="1:30" s="169" customFormat="1" ht="51">
      <c r="A484" s="154" t="s">
        <v>18330</v>
      </c>
      <c r="B484" s="302" t="s">
        <v>18111</v>
      </c>
      <c r="C484" s="151" t="s">
        <v>19483</v>
      </c>
      <c r="D484" s="148" t="s">
        <v>19483</v>
      </c>
      <c r="E484" s="148" t="str">
        <f ca="1">IF(ISERROR($V484),"",OFFSET('Smelter Look-up'!$D$4,$V484-4,0)&amp;"")</f>
        <v>CHINA</v>
      </c>
      <c r="F484" s="148" t="str">
        <f ca="1">IF(ISERROR($V484),"",OFFSET('Smelter Look-up'!$E$4,$V484-4,0))</f>
        <v>CID004038</v>
      </c>
      <c r="G484" s="148" t="str">
        <f ca="1">IF(C484=$X$4,"Enter smelter details",IF(ISERROR($V484),"",OFFSET('Smelter Look-up'!$F$4,$V484-4,0)))</f>
        <v>RMI</v>
      </c>
      <c r="H484" s="204">
        <f ca="1">IF(ISERROR($V484),"",OFFSET('Smelter Look-up'!$G$4,$V484-4,0))</f>
        <v>0</v>
      </c>
      <c r="I484" s="205" t="str">
        <f ca="1">IF(ISERROR($V484),"",OFFSET('Smelter Look-up'!$H$4,$V484-4,0))</f>
        <v>Yibin City</v>
      </c>
      <c r="J484" s="205" t="str">
        <f ca="1">IF(ISERROR($V484),"",OFFSET('Smelter Look-up'!$I$4,$V484-4,0))</f>
        <v>Sichuan Sheng</v>
      </c>
      <c r="K484" s="149"/>
      <c r="L484" s="149"/>
      <c r="M484" s="149"/>
      <c r="N484" s="149"/>
      <c r="O484" s="149"/>
      <c r="P484" s="207"/>
      <c r="Q484" s="150"/>
      <c r="R484" s="148" t="str">
        <f ca="1">IF(ISERROR($V484),"",OFFSET('Smelter Look-up'!$C$4,$V484-4,0)&amp;"")</f>
        <v>Tyeeli (Yibin) Co., Ltd.</v>
      </c>
      <c r="S484" s="154" t="str">
        <f t="shared" ca="1" si="39"/>
        <v>CN</v>
      </c>
      <c r="T484" s="154" t="str">
        <f ca="1">IF(B484="","",IF(ISERROR(MATCH($J484,SorP!$B$1:$B$6261,0)),"",INDIRECT("'SorP'!$A$"&amp;MATCH($S484&amp;$J484,SorP!C:C,0))))</f>
        <v>CN-SC</v>
      </c>
      <c r="U484" s="167"/>
      <c r="V484" s="168">
        <f>IF(C484="",NA(),MATCH($B484&amp;$C484,'Smelter Look-up'!$J:$J,0))</f>
        <v>455</v>
      </c>
      <c r="X484" s="169">
        <f t="shared" ca="1" si="38"/>
        <v>0</v>
      </c>
      <c r="AB484" s="312" t="str">
        <f t="shared" si="40"/>
        <v>Lithium</v>
      </c>
      <c r="AC484" s="169" t="str">
        <f t="shared" si="41"/>
        <v>Lithium</v>
      </c>
      <c r="AD484" s="169" t="str">
        <f t="shared" si="42"/>
        <v>Tyeeli (Yibin) Co., Ltd.</v>
      </c>
    </row>
    <row r="485" spans="1:30" s="169" customFormat="1" ht="114.75">
      <c r="A485" s="154" t="s">
        <v>18331</v>
      </c>
      <c r="B485" s="302" t="s">
        <v>18111</v>
      </c>
      <c r="C485" s="151" t="s">
        <v>11875</v>
      </c>
      <c r="D485" s="148" t="s">
        <v>11875</v>
      </c>
      <c r="E485" s="148" t="str">
        <f ca="1">IF(ISERROR($V485),"",OFFSET('Smelter Look-up'!$D$4,$V485-4,0)&amp;"")</f>
        <v>CHINA</v>
      </c>
      <c r="F485" s="148" t="str">
        <f ca="1">IF(ISERROR($V485),"",OFFSET('Smelter Look-up'!$E$4,$V485-4,0))</f>
        <v>CID004066</v>
      </c>
      <c r="G485" s="148" t="str">
        <f ca="1">IF(C485=$X$4,"Enter smelter details",IF(ISERROR($V485),"",OFFSET('Smelter Look-up'!$F$4,$V485-4,0)))</f>
        <v>RMI</v>
      </c>
      <c r="H485" s="204">
        <f ca="1">IF(ISERROR($V485),"",OFFSET('Smelter Look-up'!$G$4,$V485-4,0))</f>
        <v>0</v>
      </c>
      <c r="I485" s="205" t="str">
        <f ca="1">IF(ISERROR($V485),"",OFFSET('Smelter Look-up'!$H$4,$V485-4,0))</f>
        <v>Shaoxing</v>
      </c>
      <c r="J485" s="205" t="str">
        <f ca="1">IF(ISERROR($V485),"",OFFSET('Smelter Look-up'!$I$4,$V485-4,0))</f>
        <v>Zhejiang Sheng</v>
      </c>
      <c r="K485" s="149"/>
      <c r="L485" s="149"/>
      <c r="M485" s="149"/>
      <c r="N485" s="149"/>
      <c r="O485" s="149"/>
      <c r="P485" s="207"/>
      <c r="Q485" s="150"/>
      <c r="R485" s="148" t="str">
        <f ca="1">IF(ISERROR($V485),"",OFFSET('Smelter Look-up'!$C$4,$V485-4,0)&amp;"")</f>
        <v>Zhejiang New Era Zhongneng Technology Co., Ltd.</v>
      </c>
      <c r="S485" s="154" t="str">
        <f t="shared" ca="1" si="39"/>
        <v>CN</v>
      </c>
      <c r="T485" s="154" t="str">
        <f ca="1">IF(B485="","",IF(ISERROR(MATCH($J485,SorP!$B$1:$B$6261,0)),"",INDIRECT("'SorP'!$A$"&amp;MATCH($S485&amp;$J485,SorP!C:C,0))))</f>
        <v>CN-ZJ</v>
      </c>
      <c r="U485" s="167"/>
      <c r="V485" s="168">
        <f>IF(C485="",NA(),MATCH($B485&amp;$C485,'Smelter Look-up'!$J:$J,0))</f>
        <v>463</v>
      </c>
      <c r="X485" s="169">
        <f t="shared" ca="1" si="38"/>
        <v>0</v>
      </c>
      <c r="AB485" s="312" t="str">
        <f t="shared" si="40"/>
        <v>Lithium</v>
      </c>
      <c r="AC485" s="169" t="str">
        <f t="shared" si="41"/>
        <v>Lithium</v>
      </c>
      <c r="AD485" s="169" t="str">
        <f t="shared" si="42"/>
        <v>Zhejiang New Era Zhongneng Technology Co., Ltd.</v>
      </c>
    </row>
    <row r="486" spans="1:30" s="169" customFormat="1" ht="38.25">
      <c r="A486" s="154" t="s">
        <v>299</v>
      </c>
      <c r="B486" s="302" t="s">
        <v>41</v>
      </c>
      <c r="C486" s="151" t="s">
        <v>297</v>
      </c>
      <c r="D486" s="148" t="s">
        <v>297</v>
      </c>
      <c r="E486" s="148" t="str">
        <f ca="1">IF(ISERROR($V486),"",OFFSET('Smelter Look-up'!$D$4,$V486-4,0)&amp;"")</f>
        <v>UNITED STATES OF AMERICA</v>
      </c>
      <c r="F486" s="148" t="str">
        <f ca="1">IF(ISERROR($V486),"",OFFSET('Smelter Look-up'!$E$4,$V486-4,0))</f>
        <v>CID003592</v>
      </c>
      <c r="G486" s="148" t="str">
        <f ca="1">IF(C486=$X$4,"Enter smelter details",IF(ISERROR($V486),"",OFFSET('Smelter Look-up'!$F$4,$V486-4,0)))</f>
        <v>RMI</v>
      </c>
      <c r="H486" s="204">
        <f ca="1">IF(ISERROR($V486),"",OFFSET('Smelter Look-up'!$G$4,$V486-4,0))</f>
        <v>0</v>
      </c>
      <c r="I486" s="205" t="str">
        <f ca="1">IF(ISERROR($V486),"",OFFSET('Smelter Look-up'!$H$4,$V486-4,0))</f>
        <v>Jeffersonville</v>
      </c>
      <c r="J486" s="205" t="str">
        <f ca="1">IF(ISERROR($V486),"",OFFSET('Smelter Look-up'!$I$4,$V486-4,0))</f>
        <v>Indiana</v>
      </c>
      <c r="K486" s="149"/>
      <c r="L486" s="149"/>
      <c r="M486" s="149"/>
      <c r="N486" s="149"/>
      <c r="O486" s="149"/>
      <c r="P486" s="207"/>
      <c r="Q486" s="150"/>
      <c r="R486" s="148" t="str">
        <f ca="1">IF(ISERROR($V486),"",OFFSET('Smelter Look-up'!$C$4,$V486-4,0)&amp;"")</f>
        <v>Arctic Minerals, LLC</v>
      </c>
      <c r="S486" s="154" t="str">
        <f t="shared" ca="1" si="39"/>
        <v>US</v>
      </c>
      <c r="T486" s="154" t="str">
        <f ca="1">IF(B486="","",IF(ISERROR(MATCH($J486,SorP!$B$1:$B$6261,0)),"",INDIRECT("'SorP'!$A$"&amp;MATCH($S486&amp;$J486,SorP!C:C,0))))</f>
        <v>US-IN</v>
      </c>
      <c r="U486" s="167"/>
      <c r="V486" s="168">
        <f>IF(C486="",NA(),MATCH($B486&amp;$C486,'Smelter Look-up'!$J:$J,0))</f>
        <v>466</v>
      </c>
      <c r="X486" s="169">
        <f t="shared" ca="1" si="38"/>
        <v>0</v>
      </c>
      <c r="AB486" s="312" t="str">
        <f t="shared" si="40"/>
        <v>Mica</v>
      </c>
      <c r="AC486" s="169" t="str">
        <f t="shared" si="41"/>
        <v>Mica</v>
      </c>
      <c r="AD486" s="169" t="str">
        <f t="shared" si="42"/>
        <v>Arctic Minerals, LLC</v>
      </c>
    </row>
    <row r="487" spans="1:30" s="169" customFormat="1" ht="102">
      <c r="A487" s="154" t="s">
        <v>11954</v>
      </c>
      <c r="B487" s="302" t="s">
        <v>41</v>
      </c>
      <c r="C487" s="151" t="s">
        <v>11953</v>
      </c>
      <c r="D487" s="148" t="s">
        <v>11953</v>
      </c>
      <c r="E487" s="148" t="str">
        <f ca="1">IF(ISERROR($V487),"",OFFSET('Smelter Look-up'!$D$4,$V487-4,0)&amp;"")</f>
        <v>CHINA</v>
      </c>
      <c r="F487" s="148" t="str">
        <f ca="1">IF(ISERROR($V487),"",OFFSET('Smelter Look-up'!$E$4,$V487-4,0))</f>
        <v>CID004799</v>
      </c>
      <c r="G487" s="148" t="str">
        <f ca="1">IF(C487=$X$4,"Enter smelter details",IF(ISERROR($V487),"",OFFSET('Smelter Look-up'!$F$4,$V487-4,0)))</f>
        <v>RMI</v>
      </c>
      <c r="H487" s="204">
        <f ca="1">IF(ISERROR($V487),"",OFFSET('Smelter Look-up'!$G$4,$V487-4,0))</f>
        <v>0</v>
      </c>
      <c r="I487" s="205" t="str">
        <f ca="1">IF(ISERROR($V487),"",OFFSET('Smelter Look-up'!$H$4,$V487-4,0))</f>
        <v>Baotou City</v>
      </c>
      <c r="J487" s="205" t="str">
        <f ca="1">IF(ISERROR($V487),"",OFFSET('Smelter Look-up'!$I$4,$V487-4,0))</f>
        <v>Nei Mongol Zizhiqu</v>
      </c>
      <c r="K487" s="149"/>
      <c r="L487" s="149"/>
      <c r="M487" s="149"/>
      <c r="N487" s="149"/>
      <c r="O487" s="149"/>
      <c r="P487" s="207"/>
      <c r="Q487" s="150"/>
      <c r="R487" s="148" t="str">
        <f ca="1">IF(ISERROR($V487),"",OFFSET('Smelter Look-up'!$C$4,$V487-4,0)&amp;"")</f>
        <v>Baotou Fuguang Trading Co., Ltd. Guyang Branch</v>
      </c>
      <c r="S487" s="154" t="str">
        <f t="shared" ca="1" si="39"/>
        <v>CN</v>
      </c>
      <c r="T487" s="154" t="str">
        <f ca="1">IF(B487="","",IF(ISERROR(MATCH($J487,SorP!$B$1:$B$6261,0)),"",INDIRECT("'SorP'!$A$"&amp;MATCH($S487&amp;$J487,SorP!C:C,0))))</f>
        <v>CN-NM</v>
      </c>
      <c r="U487" s="167"/>
      <c r="V487" s="168">
        <f>IF(C487="",NA(),MATCH($B487&amp;$C487,'Smelter Look-up'!$J:$J,0))</f>
        <v>467</v>
      </c>
      <c r="X487" s="169">
        <f t="shared" ca="1" si="38"/>
        <v>0</v>
      </c>
      <c r="AB487" s="312" t="str">
        <f t="shared" si="40"/>
        <v>Mica</v>
      </c>
      <c r="AC487" s="169" t="str">
        <f t="shared" si="41"/>
        <v>Mica</v>
      </c>
      <c r="AD487" s="169" t="str">
        <f t="shared" si="42"/>
        <v>Baotou Fuguang Trading Co., Ltd. Guyang Branch</v>
      </c>
    </row>
    <row r="488" spans="1:30" s="169" customFormat="1" ht="89.25">
      <c r="A488" s="154" t="s">
        <v>11956</v>
      </c>
      <c r="B488" s="302" t="s">
        <v>41</v>
      </c>
      <c r="C488" s="151" t="s">
        <v>11955</v>
      </c>
      <c r="D488" s="148" t="s">
        <v>11955</v>
      </c>
      <c r="E488" s="148" t="str">
        <f ca="1">IF(ISERROR($V488),"",OFFSET('Smelter Look-up'!$D$4,$V488-4,0)&amp;"")</f>
        <v>SPAIN</v>
      </c>
      <c r="F488" s="148" t="str">
        <f ca="1">IF(ISERROR($V488),"",OFFSET('Smelter Look-up'!$E$4,$V488-4,0))</f>
        <v>CID004805</v>
      </c>
      <c r="G488" s="148" t="str">
        <f ca="1">IF(C488=$X$4,"Enter smelter details",IF(ISERROR($V488),"",OFFSET('Smelter Look-up'!$F$4,$V488-4,0)))</f>
        <v>RMI</v>
      </c>
      <c r="H488" s="204">
        <f ca="1">IF(ISERROR($V488),"",OFFSET('Smelter Look-up'!$G$4,$V488-4,0))</f>
        <v>0</v>
      </c>
      <c r="I488" s="205" t="str">
        <f ca="1">IF(ISERROR($V488),"",OFFSET('Smelter Look-up'!$H$4,$V488-4,0))</f>
        <v>Castrelo</v>
      </c>
      <c r="J488" s="205" t="str">
        <f ca="1">IF(ISERROR($V488),"",OFFSET('Smelter Look-up'!$I$4,$V488-4,0))</f>
        <v>A Coruña [La Coruña]</v>
      </c>
      <c r="K488" s="149"/>
      <c r="L488" s="149"/>
      <c r="M488" s="149"/>
      <c r="N488" s="149"/>
      <c r="O488" s="149"/>
      <c r="P488" s="207"/>
      <c r="Q488" s="150"/>
      <c r="R488" s="148" t="str">
        <f ca="1">IF(ISERROR($V488),"",OFFSET('Smelter Look-up'!$C$4,$V488-4,0)&amp;"")</f>
        <v>Caolines de Vimianzo, SAU ( aka CAVISA)</v>
      </c>
      <c r="S488" s="154" t="str">
        <f t="shared" ca="1" si="39"/>
        <v>ES</v>
      </c>
      <c r="T488" s="154" t="str">
        <f ca="1">IF(B488="","",IF(ISERROR(MATCH($J488,SorP!$B$1:$B$6261,0)),"",INDIRECT("'SorP'!$A$"&amp;MATCH($S488&amp;$J488,SorP!C:C,0))))</f>
        <v>ES-C</v>
      </c>
      <c r="U488" s="167"/>
      <c r="V488" s="168">
        <f>IF(C488="",NA(),MATCH($B488&amp;$C488,'Smelter Look-up'!$J:$J,0))</f>
        <v>468</v>
      </c>
      <c r="X488" s="169">
        <f t="shared" ca="1" si="38"/>
        <v>0</v>
      </c>
      <c r="AB488" s="312" t="str">
        <f t="shared" si="40"/>
        <v>Mica</v>
      </c>
      <c r="AC488" s="169" t="str">
        <f t="shared" si="41"/>
        <v>Mica</v>
      </c>
      <c r="AD488" s="169" t="str">
        <f t="shared" si="42"/>
        <v>Caolines de Vimianzo, SAU ( aka CAVISA)</v>
      </c>
    </row>
    <row r="489" spans="1:30" s="169" customFormat="1" ht="63.75">
      <c r="A489" s="154" t="s">
        <v>304</v>
      </c>
      <c r="B489" s="302" t="s">
        <v>41</v>
      </c>
      <c r="C489" s="151" t="s">
        <v>302</v>
      </c>
      <c r="D489" s="148" t="s">
        <v>302</v>
      </c>
      <c r="E489" s="148" t="str">
        <f ca="1">IF(ISERROR($V489),"",OFFSET('Smelter Look-up'!$D$4,$V489-4,0)&amp;"")</f>
        <v>INDIA</v>
      </c>
      <c r="F489" s="148" t="str">
        <f ca="1">IF(ISERROR($V489),"",OFFSET('Smelter Look-up'!$E$4,$V489-4,0))</f>
        <v>CID003621</v>
      </c>
      <c r="G489" s="148" t="str">
        <f ca="1">IF(C489=$X$4,"Enter smelter details",IF(ISERROR($V489),"",OFFSET('Smelter Look-up'!$F$4,$V489-4,0)))</f>
        <v>RMI</v>
      </c>
      <c r="H489" s="204">
        <f ca="1">IF(ISERROR($V489),"",OFFSET('Smelter Look-up'!$G$4,$V489-4,0))</f>
        <v>0</v>
      </c>
      <c r="I489" s="205" t="str">
        <f ca="1">IF(ISERROR($V489),"",OFFSET('Smelter Look-up'!$H$4,$V489-4,0))</f>
        <v>Pune</v>
      </c>
      <c r="J489" s="205" t="str">
        <f ca="1">IF(ISERROR($V489),"",OFFSET('Smelter Look-up'!$I$4,$V489-4,0))</f>
        <v>Mahārāshtra</v>
      </c>
      <c r="K489" s="149"/>
      <c r="L489" s="149"/>
      <c r="M489" s="149"/>
      <c r="N489" s="149"/>
      <c r="O489" s="149"/>
      <c r="P489" s="207"/>
      <c r="Q489" s="150"/>
      <c r="R489" s="148" t="str">
        <f ca="1">IF(ISERROR($V489),"",OFFSET('Smelter Look-up'!$C$4,$V489-4,0)&amp;"")</f>
        <v>DARUKA INTERNATIONAL</v>
      </c>
      <c r="S489" s="154" t="str">
        <f t="shared" ca="1" si="39"/>
        <v>IN</v>
      </c>
      <c r="T489" s="154" t="str">
        <f ca="1">IF(B489="","",IF(ISERROR(MATCH($J489,SorP!$B$1:$B$6261,0)),"",INDIRECT("'SorP'!$A$"&amp;MATCH($S489&amp;$J489,SorP!C:C,0))))</f>
        <v>IN-MH</v>
      </c>
      <c r="U489" s="167"/>
      <c r="V489" s="168">
        <f>IF(C489="",NA(),MATCH($B489&amp;$C489,'Smelter Look-up'!$J:$J,0))</f>
        <v>469</v>
      </c>
      <c r="X489" s="169">
        <f t="shared" ca="1" si="38"/>
        <v>0</v>
      </c>
      <c r="AB489" s="312" t="str">
        <f t="shared" si="40"/>
        <v>Mica</v>
      </c>
      <c r="AC489" s="169" t="str">
        <f t="shared" si="41"/>
        <v>Mica</v>
      </c>
      <c r="AD489" s="169" t="str">
        <f t="shared" si="42"/>
        <v>DARUKA INTERNATIONAL</v>
      </c>
    </row>
    <row r="490" spans="1:30" s="169" customFormat="1" ht="76.5">
      <c r="A490" s="154" t="s">
        <v>11815</v>
      </c>
      <c r="B490" s="302" t="s">
        <v>41</v>
      </c>
      <c r="C490" s="151" t="s">
        <v>11816</v>
      </c>
      <c r="D490" s="148" t="s">
        <v>11816</v>
      </c>
      <c r="E490" s="148" t="str">
        <f ca="1">IF(ISERROR($V490),"",OFFSET('Smelter Look-up'!$D$4,$V490-4,0)&amp;"")</f>
        <v>INDIA</v>
      </c>
      <c r="F490" s="148" t="str">
        <f ca="1">IF(ISERROR($V490),"",OFFSET('Smelter Look-up'!$E$4,$V490-4,0))</f>
        <v>CID004001</v>
      </c>
      <c r="G490" s="148" t="str">
        <f ca="1">IF(C490=$X$4,"Enter smelter details",IF(ISERROR($V490),"",OFFSET('Smelter Look-up'!$F$4,$V490-4,0)))</f>
        <v>RMI</v>
      </c>
      <c r="H490" s="204">
        <f ca="1">IF(ISERROR($V490),"",OFFSET('Smelter Look-up'!$G$4,$V490-4,0))</f>
        <v>0</v>
      </c>
      <c r="I490" s="205" t="str">
        <f ca="1">IF(ISERROR($V490),"",OFFSET('Smelter Look-up'!$H$4,$V490-4,0))</f>
        <v>Bhilwara</v>
      </c>
      <c r="J490" s="205" t="str">
        <f ca="1">IF(ISERROR($V490),"",OFFSET('Smelter Look-up'!$I$4,$V490-4,0))</f>
        <v>Rājasthān</v>
      </c>
      <c r="K490" s="149"/>
      <c r="L490" s="149"/>
      <c r="M490" s="149"/>
      <c r="N490" s="149"/>
      <c r="O490" s="149"/>
      <c r="P490" s="207"/>
      <c r="Q490" s="150"/>
      <c r="R490" s="148" t="str">
        <f ca="1">IF(ISERROR($V490),"",OFFSET('Smelter Look-up'!$C$4,$V490-4,0)&amp;"")</f>
        <v>DARUKA MINCHEM PVT.LTD</v>
      </c>
      <c r="S490" s="154" t="str">
        <f t="shared" ca="1" si="39"/>
        <v>IN</v>
      </c>
      <c r="T490" s="154" t="str">
        <f ca="1">IF(B490="","",IF(ISERROR(MATCH($J490,SorP!$B$1:$B$6261,0)),"",INDIRECT("'SorP'!$A$"&amp;MATCH($S490&amp;$J490,SorP!C:C,0))))</f>
        <v>IN-RJ</v>
      </c>
      <c r="U490" s="167"/>
      <c r="V490" s="168">
        <f>IF(C490="",NA(),MATCH($B490&amp;$C490,'Smelter Look-up'!$J:$J,0))</f>
        <v>470</v>
      </c>
      <c r="X490" s="169">
        <f t="shared" ca="1" si="38"/>
        <v>0</v>
      </c>
      <c r="AB490" s="312" t="str">
        <f t="shared" si="40"/>
        <v>Mica</v>
      </c>
      <c r="AC490" s="169" t="str">
        <f t="shared" si="41"/>
        <v>Mica</v>
      </c>
      <c r="AD490" s="169" t="str">
        <f t="shared" si="42"/>
        <v>DARUKA MINCHEM PVT.LTD</v>
      </c>
    </row>
    <row r="491" spans="1:30" s="169" customFormat="1" ht="51">
      <c r="A491" s="154" t="s">
        <v>307</v>
      </c>
      <c r="B491" s="302" t="s">
        <v>41</v>
      </c>
      <c r="C491" s="151" t="s">
        <v>306</v>
      </c>
      <c r="D491" s="148" t="s">
        <v>306</v>
      </c>
      <c r="E491" s="148" t="str">
        <f ca="1">IF(ISERROR($V491),"",OFFSET('Smelter Look-up'!$D$4,$V491-4,0)&amp;"")</f>
        <v>INDIA</v>
      </c>
      <c r="F491" s="148" t="str">
        <f ca="1">IF(ISERROR($V491),"",OFFSET('Smelter Look-up'!$E$4,$V491-4,0))</f>
        <v>CID003626</v>
      </c>
      <c r="G491" s="148" t="str">
        <f ca="1">IF(C491=$X$4,"Enter smelter details",IF(ISERROR($V491),"",OFFSET('Smelter Look-up'!$F$4,$V491-4,0)))</f>
        <v>RMI</v>
      </c>
      <c r="H491" s="204">
        <f ca="1">IF(ISERROR($V491),"",OFFSET('Smelter Look-up'!$G$4,$V491-4,0))</f>
        <v>0</v>
      </c>
      <c r="I491" s="205" t="str">
        <f ca="1">IF(ISERROR($V491),"",OFFSET('Smelter Look-up'!$H$4,$V491-4,0))</f>
        <v>Koderma</v>
      </c>
      <c r="J491" s="205" t="str">
        <f ca="1">IF(ISERROR($V491),"",OFFSET('Smelter Look-up'!$I$4,$V491-4,0))</f>
        <v>Jhārkhand</v>
      </c>
      <c r="K491" s="149"/>
      <c r="L491" s="149"/>
      <c r="M491" s="149"/>
      <c r="N491" s="149"/>
      <c r="O491" s="149"/>
      <c r="P491" s="207"/>
      <c r="Q491" s="150"/>
      <c r="R491" s="148" t="str">
        <f ca="1">IF(ISERROR($V491),"",OFFSET('Smelter Look-up'!$C$4,$V491-4,0)&amp;"")</f>
        <v>DARUKA MINERALS</v>
      </c>
      <c r="S491" s="154" t="str">
        <f t="shared" ca="1" si="39"/>
        <v>IN</v>
      </c>
      <c r="T491" s="154" t="str">
        <f ca="1">IF(B491="","",IF(ISERROR(MATCH($J491,SorP!$B$1:$B$6261,0)),"",INDIRECT("'SorP'!$A$"&amp;MATCH($S491&amp;$J491,SorP!C:C,0))))</f>
        <v>IN-JH</v>
      </c>
      <c r="U491" s="167"/>
      <c r="V491" s="168">
        <f>IF(C491="",NA(),MATCH($B491&amp;$C491,'Smelter Look-up'!$J:$J,0))</f>
        <v>471</v>
      </c>
      <c r="X491" s="169">
        <f t="shared" ca="1" si="38"/>
        <v>0</v>
      </c>
      <c r="AB491" s="312" t="str">
        <f t="shared" si="40"/>
        <v>Mica</v>
      </c>
      <c r="AC491" s="169" t="str">
        <f t="shared" si="41"/>
        <v>Mica</v>
      </c>
      <c r="AD491" s="169" t="str">
        <f t="shared" si="42"/>
        <v>DARUKA MINERALS</v>
      </c>
    </row>
    <row r="492" spans="1:30" s="169" customFormat="1" ht="51">
      <c r="A492" s="154" t="s">
        <v>310</v>
      </c>
      <c r="B492" s="302" t="s">
        <v>41</v>
      </c>
      <c r="C492" s="151" t="s">
        <v>309</v>
      </c>
      <c r="D492" s="148" t="s">
        <v>309</v>
      </c>
      <c r="E492" s="148" t="str">
        <f ca="1">IF(ISERROR($V492),"",OFFSET('Smelter Look-up'!$D$4,$V492-4,0)&amp;"")</f>
        <v>INDIA</v>
      </c>
      <c r="F492" s="148" t="str">
        <f ca="1">IF(ISERROR($V492),"",OFFSET('Smelter Look-up'!$E$4,$V492-4,0))</f>
        <v>CID003623</v>
      </c>
      <c r="G492" s="148" t="str">
        <f ca="1">IF(C492=$X$4,"Enter smelter details",IF(ISERROR($V492),"",OFFSET('Smelter Look-up'!$F$4,$V492-4,0)))</f>
        <v>RMI</v>
      </c>
      <c r="H492" s="204">
        <f ca="1">IF(ISERROR($V492),"",OFFSET('Smelter Look-up'!$G$4,$V492-4,0))</f>
        <v>0</v>
      </c>
      <c r="I492" s="205" t="str">
        <f ca="1">IF(ISERROR($V492),"",OFFSET('Smelter Look-up'!$H$4,$V492-4,0))</f>
        <v>Kolkata</v>
      </c>
      <c r="J492" s="205" t="str">
        <f ca="1">IF(ISERROR($V492),"",OFFSET('Smelter Look-up'!$I$4,$V492-4,0))</f>
        <v>West Bengal</v>
      </c>
      <c r="K492" s="149"/>
      <c r="L492" s="149"/>
      <c r="M492" s="149"/>
      <c r="N492" s="149"/>
      <c r="O492" s="149"/>
      <c r="P492" s="207"/>
      <c r="Q492" s="150"/>
      <c r="R492" s="148" t="str">
        <f ca="1">IF(ISERROR($V492),"",OFFSET('Smelter Look-up'!$C$4,$V492-4,0)&amp;"")</f>
        <v>G. K. INTERNATIONAL</v>
      </c>
      <c r="S492" s="154" t="str">
        <f t="shared" ca="1" si="39"/>
        <v>IN</v>
      </c>
      <c r="T492" s="154" t="str">
        <f ca="1">IF(B492="","",IF(ISERROR(MATCH($J492,SorP!$B$1:$B$6261,0)),"",INDIRECT("'SorP'!$A$"&amp;MATCH($S492&amp;$J492,SorP!C:C,0))))</f>
        <v>IN-WB</v>
      </c>
      <c r="U492" s="167"/>
      <c r="V492" s="168">
        <f>IF(C492="",NA(),MATCH($B492&amp;$C492,'Smelter Look-up'!$J:$J,0))</f>
        <v>472</v>
      </c>
      <c r="X492" s="169">
        <f t="shared" ca="1" si="38"/>
        <v>0</v>
      </c>
      <c r="AB492" s="312" t="str">
        <f t="shared" si="40"/>
        <v>Mica</v>
      </c>
      <c r="AC492" s="169" t="str">
        <f t="shared" si="41"/>
        <v>Mica</v>
      </c>
      <c r="AD492" s="169" t="str">
        <f t="shared" si="42"/>
        <v>G. K. INTERNATIONAL</v>
      </c>
    </row>
    <row r="493" spans="1:30" s="169" customFormat="1" ht="153">
      <c r="A493" s="154" t="s">
        <v>11818</v>
      </c>
      <c r="B493" s="302" t="s">
        <v>41</v>
      </c>
      <c r="C493" s="151" t="s">
        <v>11819</v>
      </c>
      <c r="D493" s="148" t="s">
        <v>11819</v>
      </c>
      <c r="E493" s="148" t="str">
        <f ca="1">IF(ISERROR($V493),"",OFFSET('Smelter Look-up'!$D$4,$V493-4,0)&amp;"")</f>
        <v>CHINA</v>
      </c>
      <c r="F493" s="148" t="str">
        <f ca="1">IF(ISERROR($V493),"",OFFSET('Smelter Look-up'!$E$4,$V493-4,0))</f>
        <v>CID003979</v>
      </c>
      <c r="G493" s="148" t="str">
        <f ca="1">IF(C493=$X$4,"Enter smelter details",IF(ISERROR($V493),"",OFFSET('Smelter Look-up'!$F$4,$V493-4,0)))</f>
        <v>RMI</v>
      </c>
      <c r="H493" s="204">
        <f ca="1">IF(ISERROR($V493),"",OFFSET('Smelter Look-up'!$G$4,$V493-4,0))</f>
        <v>0</v>
      </c>
      <c r="I493" s="205" t="str">
        <f ca="1">IF(ISERROR($V493),"",OFFSET('Smelter Look-up'!$H$4,$V493-4,0))</f>
        <v>Shijiazhuang</v>
      </c>
      <c r="J493" s="205" t="str">
        <f ca="1">IF(ISERROR($V493),"",OFFSET('Smelter Look-up'!$I$4,$V493-4,0))</f>
        <v>Hebei Sheng</v>
      </c>
      <c r="K493" s="149"/>
      <c r="L493" s="149"/>
      <c r="M493" s="149"/>
      <c r="N493" s="149"/>
      <c r="O493" s="149"/>
      <c r="P493" s="207"/>
      <c r="Q493" s="150"/>
      <c r="R493" s="148" t="str">
        <f ca="1">IF(ISERROR($V493),"",OFFSET('Smelter Look-up'!$C$4,$V493-4,0)&amp;"")</f>
        <v>HEBEI LINGSHOU COUNTY ZHONGKE MINERAL POWDER CO., LTD.</v>
      </c>
      <c r="S493" s="154" t="str">
        <f t="shared" ca="1" si="39"/>
        <v>CN</v>
      </c>
      <c r="T493" s="154" t="str">
        <f ca="1">IF(B493="","",IF(ISERROR(MATCH($J493,SorP!$B$1:$B$6261,0)),"",INDIRECT("'SorP'!$A$"&amp;MATCH($S493&amp;$J493,SorP!C:C,0))))</f>
        <v>CN-HE</v>
      </c>
      <c r="U493" s="167"/>
      <c r="V493" s="168">
        <f>IF(C493="",NA(),MATCH($B493&amp;$C493,'Smelter Look-up'!$J:$J,0))</f>
        <v>473</v>
      </c>
      <c r="X493" s="169">
        <f t="shared" ca="1" si="38"/>
        <v>0</v>
      </c>
      <c r="AB493" s="312" t="str">
        <f t="shared" si="40"/>
        <v>Mica</v>
      </c>
      <c r="AC493" s="169" t="str">
        <f t="shared" si="41"/>
        <v>Mica</v>
      </c>
      <c r="AD493" s="169" t="str">
        <f t="shared" si="42"/>
        <v>HEBEI LINGSHOU COUNTY ZHONGKE MINERAL POWDER CO., LTD.</v>
      </c>
    </row>
    <row r="494" spans="1:30" s="169" customFormat="1" ht="76.5">
      <c r="A494" s="154" t="s">
        <v>11821</v>
      </c>
      <c r="B494" s="302" t="s">
        <v>41</v>
      </c>
      <c r="C494" s="151" t="s">
        <v>11822</v>
      </c>
      <c r="D494" s="148" t="s">
        <v>11822</v>
      </c>
      <c r="E494" s="148" t="str">
        <f ca="1">IF(ISERROR($V494),"",OFFSET('Smelter Look-up'!$D$4,$V494-4,0)&amp;"")</f>
        <v>CHINA</v>
      </c>
      <c r="F494" s="148" t="str">
        <f ca="1">IF(ISERROR($V494),"",OFFSET('Smelter Look-up'!$E$4,$V494-4,0))</f>
        <v>CID003980</v>
      </c>
      <c r="G494" s="148" t="str">
        <f ca="1">IF(C494=$X$4,"Enter smelter details",IF(ISERROR($V494),"",OFFSET('Smelter Look-up'!$F$4,$V494-4,0)))</f>
        <v>RMI</v>
      </c>
      <c r="H494" s="204">
        <f ca="1">IF(ISERROR($V494),"",OFFSET('Smelter Look-up'!$G$4,$V494-4,0))</f>
        <v>0</v>
      </c>
      <c r="I494" s="205" t="str">
        <f ca="1">IF(ISERROR($V494),"",OFFSET('Smelter Look-up'!$H$4,$V494-4,0))</f>
        <v>Yueyang</v>
      </c>
      <c r="J494" s="205" t="str">
        <f ca="1">IF(ISERROR($V494),"",OFFSET('Smelter Look-up'!$I$4,$V494-4,0))</f>
        <v>Hunan Sheng</v>
      </c>
      <c r="K494" s="149"/>
      <c r="L494" s="149"/>
      <c r="M494" s="149"/>
      <c r="N494" s="149"/>
      <c r="O494" s="149"/>
      <c r="P494" s="207"/>
      <c r="Q494" s="150"/>
      <c r="R494" s="148" t="str">
        <f ca="1">IF(ISERROR($V494),"",OFFSET('Smelter Look-up'!$C$4,$V494-4,0)&amp;"")</f>
        <v>Hunan Rongtai New Material Co., Ltd.</v>
      </c>
      <c r="S494" s="154" t="str">
        <f t="shared" ca="1" si="39"/>
        <v>CN</v>
      </c>
      <c r="T494" s="154" t="str">
        <f ca="1">IF(B494="","",IF(ISERROR(MATCH($J494,SorP!$B$1:$B$6261,0)),"",INDIRECT("'SorP'!$A$"&amp;MATCH($S494&amp;$J494,SorP!C:C,0))))</f>
        <v>CN-HN</v>
      </c>
      <c r="U494" s="167"/>
      <c r="V494" s="168">
        <f>IF(C494="",NA(),MATCH($B494&amp;$C494,'Smelter Look-up'!$J:$J,0))</f>
        <v>474</v>
      </c>
      <c r="X494" s="169">
        <f t="shared" ca="1" si="38"/>
        <v>0</v>
      </c>
      <c r="AB494" s="312" t="str">
        <f t="shared" si="40"/>
        <v>Mica</v>
      </c>
      <c r="AC494" s="169" t="str">
        <f t="shared" si="41"/>
        <v>Mica</v>
      </c>
      <c r="AD494" s="169" t="str">
        <f t="shared" si="42"/>
        <v>Hunan Rongtai New Material Co., Ltd.</v>
      </c>
    </row>
    <row r="495" spans="1:30" s="169" customFormat="1" ht="38.25">
      <c r="A495" s="154" t="s">
        <v>314</v>
      </c>
      <c r="B495" s="302" t="s">
        <v>41</v>
      </c>
      <c r="C495" s="151" t="s">
        <v>313</v>
      </c>
      <c r="D495" s="148" t="s">
        <v>313</v>
      </c>
      <c r="E495" s="148" t="str">
        <f ca="1">IF(ISERROR($V495),"",OFFSET('Smelter Look-up'!$D$4,$V495-4,0)&amp;"")</f>
        <v>CANADA</v>
      </c>
      <c r="F495" s="148" t="str">
        <f ca="1">IF(ISERROR($V495),"",OFFSET('Smelter Look-up'!$E$4,$V495-4,0))</f>
        <v>CID003589</v>
      </c>
      <c r="G495" s="148" t="str">
        <f ca="1">IF(C495=$X$4,"Enter smelter details",IF(ISERROR($V495),"",OFFSET('Smelter Look-up'!$F$4,$V495-4,0)))</f>
        <v>RMI</v>
      </c>
      <c r="H495" s="204">
        <f ca="1">IF(ISERROR($V495),"",OFFSET('Smelter Look-up'!$G$4,$V495-4,0))</f>
        <v>0</v>
      </c>
      <c r="I495" s="205" t="str">
        <f ca="1">IF(ISERROR($V495),"",OFFSET('Smelter Look-up'!$H$4,$V495-4,0))</f>
        <v>Montreal</v>
      </c>
      <c r="J495" s="205" t="str">
        <f ca="1">IF(ISERROR($V495),"",OFFSET('Smelter Look-up'!$I$4,$V495-4,0))</f>
        <v>Québec</v>
      </c>
      <c r="K495" s="149"/>
      <c r="L495" s="149"/>
      <c r="M495" s="149"/>
      <c r="N495" s="149"/>
      <c r="O495" s="149"/>
      <c r="P495" s="207"/>
      <c r="Q495" s="150"/>
      <c r="R495" s="148" t="str">
        <f ca="1">IF(ISERROR($V495),"",OFFSET('Smelter Look-up'!$C$4,$V495-4,0)&amp;"")</f>
        <v>Imerys Canada, Inc.</v>
      </c>
      <c r="S495" s="154" t="str">
        <f t="shared" ca="1" si="39"/>
        <v>CA</v>
      </c>
      <c r="T495" s="154" t="str">
        <f ca="1">IF(B495="","",IF(ISERROR(MATCH($J495,SorP!$B$1:$B$6261,0)),"",INDIRECT("'SorP'!$A$"&amp;MATCH($S495&amp;$J495,SorP!C:C,0))))</f>
        <v>CA-QC</v>
      </c>
      <c r="U495" s="167"/>
      <c r="V495" s="168">
        <f>IF(C495="",NA(),MATCH($B495&amp;$C495,'Smelter Look-up'!$J:$J,0))</f>
        <v>475</v>
      </c>
      <c r="X495" s="169">
        <f t="shared" ca="1" si="38"/>
        <v>0</v>
      </c>
      <c r="AB495" s="312" t="str">
        <f t="shared" si="40"/>
        <v>Mica</v>
      </c>
      <c r="AC495" s="169" t="str">
        <f t="shared" si="41"/>
        <v>Mica</v>
      </c>
      <c r="AD495" s="169" t="str">
        <f t="shared" si="42"/>
        <v>Imerys Canada, Inc.</v>
      </c>
    </row>
    <row r="496" spans="1:30" s="169" customFormat="1" ht="63.75">
      <c r="A496" s="154" t="s">
        <v>318</v>
      </c>
      <c r="B496" s="302" t="s">
        <v>41</v>
      </c>
      <c r="C496" s="151" t="s">
        <v>317</v>
      </c>
      <c r="D496" s="148" t="s">
        <v>317</v>
      </c>
      <c r="E496" s="148" t="str">
        <f ca="1">IF(ISERROR($V496),"",OFFSET('Smelter Look-up'!$D$4,$V496-4,0)&amp;"")</f>
        <v>UNITED STATES OF AMERICA</v>
      </c>
      <c r="F496" s="148" t="str">
        <f ca="1">IF(ISERROR($V496),"",OFFSET('Smelter Look-up'!$E$4,$V496-4,0))</f>
        <v>CID003591</v>
      </c>
      <c r="G496" s="148" t="str">
        <f ca="1">IF(C496=$X$4,"Enter smelter details",IF(ISERROR($V496),"",OFFSET('Smelter Look-up'!$F$4,$V496-4,0)))</f>
        <v>RMI</v>
      </c>
      <c r="H496" s="204">
        <f ca="1">IF(ISERROR($V496),"",OFFSET('Smelter Look-up'!$G$4,$V496-4,0))</f>
        <v>0</v>
      </c>
      <c r="I496" s="205" t="str">
        <f ca="1">IF(ISERROR($V496),"",OFFSET('Smelter Look-up'!$H$4,$V496-4,0))</f>
        <v>Kings Mountain</v>
      </c>
      <c r="J496" s="205" t="str">
        <f ca="1">IF(ISERROR($V496),"",OFFSET('Smelter Look-up'!$I$4,$V496-4,0))</f>
        <v>North Carolina</v>
      </c>
      <c r="K496" s="149"/>
      <c r="L496" s="149"/>
      <c r="M496" s="149"/>
      <c r="N496" s="149"/>
      <c r="O496" s="149"/>
      <c r="P496" s="207"/>
      <c r="Q496" s="150"/>
      <c r="R496" s="148" t="str">
        <f ca="1">IF(ISERROR($V496),"",OFFSET('Smelter Look-up'!$C$4,$V496-4,0)&amp;"")</f>
        <v>Imerys Mica Kings Mountain, Inc.</v>
      </c>
      <c r="S496" s="154" t="str">
        <f t="shared" ca="1" si="39"/>
        <v>US</v>
      </c>
      <c r="T496" s="154" t="str">
        <f ca="1">IF(B496="","",IF(ISERROR(MATCH($J496,SorP!$B$1:$B$6261,0)),"",INDIRECT("'SorP'!$A$"&amp;MATCH($S496&amp;$J496,SorP!C:C,0))))</f>
        <v>US-NC</v>
      </c>
      <c r="U496" s="167"/>
      <c r="V496" s="168">
        <f>IF(C496="",NA(),MATCH($B496&amp;$C496,'Smelter Look-up'!$J:$J,0))</f>
        <v>476</v>
      </c>
      <c r="X496" s="169">
        <f t="shared" ca="1" si="38"/>
        <v>0</v>
      </c>
      <c r="AB496" s="312" t="str">
        <f t="shared" si="40"/>
        <v>Mica</v>
      </c>
      <c r="AC496" s="169" t="str">
        <f t="shared" si="41"/>
        <v>Mica</v>
      </c>
      <c r="AD496" s="169" t="str">
        <f t="shared" si="42"/>
        <v>Imerys Mica Kings Mountain, Inc.</v>
      </c>
    </row>
    <row r="497" spans="1:30" s="169" customFormat="1" ht="63.75">
      <c r="A497" s="154" t="s">
        <v>322</v>
      </c>
      <c r="B497" s="302" t="s">
        <v>41</v>
      </c>
      <c r="C497" s="151" t="s">
        <v>321</v>
      </c>
      <c r="D497" s="148" t="s">
        <v>321</v>
      </c>
      <c r="E497" s="148" t="str">
        <f ca="1">IF(ISERROR($V497),"",OFFSET('Smelter Look-up'!$D$4,$V497-4,0)&amp;"")</f>
        <v>RUSSIAN FEDERATION</v>
      </c>
      <c r="F497" s="148" t="str">
        <f ca="1">IF(ISERROR($V497),"",OFFSET('Smelter Look-up'!$E$4,$V497-4,0))</f>
        <v>CID003664</v>
      </c>
      <c r="G497" s="148" t="str">
        <f ca="1">IF(C497=$X$4,"Enter smelter details",IF(ISERROR($V497),"",OFFSET('Smelter Look-up'!$F$4,$V497-4,0)))</f>
        <v>RMI</v>
      </c>
      <c r="H497" s="204">
        <f ca="1">IF(ISERROR($V497),"",OFFSET('Smelter Look-up'!$G$4,$V497-4,0))</f>
        <v>0</v>
      </c>
      <c r="I497" s="205" t="str">
        <f ca="1">IF(ISERROR($V497),"",OFFSET('Smelter Look-up'!$H$4,$V497-4,0))</f>
        <v>Saint-Petersburg</v>
      </c>
      <c r="J497" s="205" t="str">
        <f ca="1">IF(ISERROR($V497),"",OFFSET('Smelter Look-up'!$I$4,$V497-4,0))</f>
        <v>Sankt-Peterburg</v>
      </c>
      <c r="K497" s="149"/>
      <c r="L497" s="149"/>
      <c r="M497" s="149"/>
      <c r="N497" s="149"/>
      <c r="O497" s="149"/>
      <c r="P497" s="207"/>
      <c r="Q497" s="150"/>
      <c r="R497" s="148" t="str">
        <f ca="1">IF(ISERROR($V497),"",OFFSET('Smelter Look-up'!$C$4,$V497-4,0)&amp;"")</f>
        <v>JSC “Sludyanaya Fabrika”</v>
      </c>
      <c r="S497" s="154" t="str">
        <f t="shared" ca="1" si="39"/>
        <v>RU</v>
      </c>
      <c r="T497" s="154" t="str">
        <f ca="1">IF(B497="","",IF(ISERROR(MATCH($J497,SorP!$B$1:$B$6261,0)),"",INDIRECT("'SorP'!$A$"&amp;MATCH($S497&amp;$J497,SorP!C:C,0))))</f>
        <v>RU-SPE</v>
      </c>
      <c r="U497" s="167"/>
      <c r="V497" s="168">
        <f>IF(C497="",NA(),MATCH($B497&amp;$C497,'Smelter Look-up'!$J:$J,0))</f>
        <v>477</v>
      </c>
      <c r="X497" s="169">
        <f t="shared" ca="1" si="38"/>
        <v>0</v>
      </c>
      <c r="AB497" s="312" t="str">
        <f t="shared" si="40"/>
        <v>Mica</v>
      </c>
      <c r="AC497" s="169" t="str">
        <f t="shared" si="41"/>
        <v>Mica</v>
      </c>
      <c r="AD497" s="169" t="str">
        <f t="shared" si="42"/>
        <v>JSC “Sludyanaya Fabrika”</v>
      </c>
    </row>
    <row r="498" spans="1:30" s="169" customFormat="1" ht="51">
      <c r="A498" s="154" t="s">
        <v>11958</v>
      </c>
      <c r="B498" s="302" t="s">
        <v>41</v>
      </c>
      <c r="C498" s="151" t="s">
        <v>11957</v>
      </c>
      <c r="D498" s="148" t="s">
        <v>11957</v>
      </c>
      <c r="E498" s="148" t="str">
        <f ca="1">IF(ISERROR($V498),"",OFFSET('Smelter Look-up'!$D$4,$V498-4,0)&amp;"")</f>
        <v>CHINA</v>
      </c>
      <c r="F498" s="148" t="str">
        <f ca="1">IF(ISERROR($V498),"",OFFSET('Smelter Look-up'!$E$4,$V498-4,0))</f>
        <v>CID004402</v>
      </c>
      <c r="G498" s="148" t="str">
        <f ca="1">IF(C498=$X$4,"Enter smelter details",IF(ISERROR($V498),"",OFFSET('Smelter Look-up'!$F$4,$V498-4,0)))</f>
        <v>RMI</v>
      </c>
      <c r="H498" s="204">
        <f ca="1">IF(ISERROR($V498),"",OFFSET('Smelter Look-up'!$G$4,$V498-4,0))</f>
        <v>0</v>
      </c>
      <c r="I498" s="205" t="str">
        <f ca="1">IF(ISERROR($V498),"",OFFSET('Smelter Look-up'!$H$4,$V498-4,0))</f>
        <v>Qingtong</v>
      </c>
      <c r="J498" s="205" t="str">
        <f ca="1">IF(ISERROR($V498),"",OFFSET('Smelter Look-up'!$I$4,$V498-4,0))</f>
        <v>Hebei Sheng</v>
      </c>
      <c r="K498" s="149"/>
      <c r="L498" s="149"/>
      <c r="M498" s="149"/>
      <c r="N498" s="149"/>
      <c r="O498" s="149"/>
      <c r="P498" s="207"/>
      <c r="Q498" s="150"/>
      <c r="R498" s="148" t="str">
        <f ca="1">IF(ISERROR($V498),"",OFFSET('Smelter Look-up'!$C$4,$V498-4,0)&amp;"")</f>
        <v>Kehui Mica Co., Ltd.</v>
      </c>
      <c r="S498" s="154" t="str">
        <f t="shared" ca="1" si="39"/>
        <v>CN</v>
      </c>
      <c r="T498" s="154" t="str">
        <f ca="1">IF(B498="","",IF(ISERROR(MATCH($J498,SorP!$B$1:$B$6261,0)),"",INDIRECT("'SorP'!$A$"&amp;MATCH($S498&amp;$J498,SorP!C:C,0))))</f>
        <v>CN-HE</v>
      </c>
      <c r="U498" s="167"/>
      <c r="V498" s="168">
        <f>IF(C498="",NA(),MATCH($B498&amp;$C498,'Smelter Look-up'!$J:$J,0))</f>
        <v>478</v>
      </c>
      <c r="X498" s="169">
        <f t="shared" ca="1" si="38"/>
        <v>0</v>
      </c>
      <c r="AB498" s="312" t="str">
        <f t="shared" si="40"/>
        <v>Mica</v>
      </c>
      <c r="AC498" s="169" t="str">
        <f t="shared" si="41"/>
        <v>Mica</v>
      </c>
      <c r="AD498" s="169" t="str">
        <f t="shared" si="42"/>
        <v>Kehui Mica Co., Ltd.</v>
      </c>
    </row>
    <row r="499" spans="1:30" s="169" customFormat="1" ht="63.75">
      <c r="A499" s="154" t="s">
        <v>326</v>
      </c>
      <c r="B499" s="302" t="s">
        <v>41</v>
      </c>
      <c r="C499" s="151" t="s">
        <v>325</v>
      </c>
      <c r="D499" s="148" t="s">
        <v>325</v>
      </c>
      <c r="E499" s="148" t="str">
        <f ca="1">IF(ISERROR($V499),"",OFFSET('Smelter Look-up'!$D$4,$V499-4,0)&amp;"")</f>
        <v>INDIA</v>
      </c>
      <c r="F499" s="148" t="str">
        <f ca="1">IF(ISERROR($V499),"",OFFSET('Smelter Look-up'!$E$4,$V499-4,0))</f>
        <v>CID003624</v>
      </c>
      <c r="G499" s="148" t="str">
        <f ca="1">IF(C499=$X$4,"Enter smelter details",IF(ISERROR($V499),"",OFFSET('Smelter Look-up'!$F$4,$V499-4,0)))</f>
        <v>RMI</v>
      </c>
      <c r="H499" s="204">
        <f ca="1">IF(ISERROR($V499),"",OFFSET('Smelter Look-up'!$G$4,$V499-4,0))</f>
        <v>0</v>
      </c>
      <c r="I499" s="205" t="str">
        <f ca="1">IF(ISERROR($V499),"",OFFSET('Smelter Look-up'!$H$4,$V499-4,0))</f>
        <v>Koderma</v>
      </c>
      <c r="J499" s="205" t="str">
        <f ca="1">IF(ISERROR($V499),"",OFFSET('Smelter Look-up'!$I$4,$V499-4,0))</f>
        <v>Jhārkhand</v>
      </c>
      <c r="K499" s="149"/>
      <c r="L499" s="149"/>
      <c r="M499" s="149"/>
      <c r="N499" s="149"/>
      <c r="O499" s="149"/>
      <c r="P499" s="207"/>
      <c r="Q499" s="150"/>
      <c r="R499" s="148" t="str">
        <f ca="1">IF(ISERROR($V499),"",OFFSET('Smelter Look-up'!$C$4,$V499-4,0)&amp;"")</f>
        <v>LAXIM MINERALS CORPORATION</v>
      </c>
      <c r="S499" s="154" t="str">
        <f t="shared" ca="1" si="39"/>
        <v>IN</v>
      </c>
      <c r="T499" s="154" t="str">
        <f ca="1">IF(B499="","",IF(ISERROR(MATCH($J499,SorP!$B$1:$B$6261,0)),"",INDIRECT("'SorP'!$A$"&amp;MATCH($S499&amp;$J499,SorP!C:C,0))))</f>
        <v>IN-JH</v>
      </c>
      <c r="U499" s="167"/>
      <c r="V499" s="168">
        <f>IF(C499="",NA(),MATCH($B499&amp;$C499,'Smelter Look-up'!$J:$J,0))</f>
        <v>479</v>
      </c>
      <c r="X499" s="169">
        <f t="shared" ca="1" si="38"/>
        <v>0</v>
      </c>
      <c r="AB499" s="312" t="str">
        <f t="shared" si="40"/>
        <v>Mica</v>
      </c>
      <c r="AC499" s="169" t="str">
        <f t="shared" si="41"/>
        <v>Mica</v>
      </c>
      <c r="AD499" s="169" t="str">
        <f t="shared" si="42"/>
        <v>LAXIM MINERALS CORPORATION</v>
      </c>
    </row>
    <row r="500" spans="1:30" s="169" customFormat="1" ht="76.5">
      <c r="A500" s="154" t="s">
        <v>11960</v>
      </c>
      <c r="B500" s="302" t="s">
        <v>41</v>
      </c>
      <c r="C500" s="151" t="s">
        <v>11959</v>
      </c>
      <c r="D500" s="148" t="s">
        <v>11959</v>
      </c>
      <c r="E500" s="148" t="str">
        <f ca="1">IF(ISERROR($V500),"",OFFSET('Smelter Look-up'!$D$4,$V500-4,0)&amp;"")</f>
        <v>CHINA</v>
      </c>
      <c r="F500" s="148" t="str">
        <f ca="1">IF(ISERROR($V500),"",OFFSET('Smelter Look-up'!$E$4,$V500-4,0))</f>
        <v>CID003730</v>
      </c>
      <c r="G500" s="148" t="str">
        <f ca="1">IF(C500=$X$4,"Enter smelter details",IF(ISERROR($V500),"",OFFSET('Smelter Look-up'!$F$4,$V500-4,0)))</f>
        <v>RMI</v>
      </c>
      <c r="H500" s="204">
        <f ca="1">IF(ISERROR($V500),"",OFFSET('Smelter Look-up'!$G$4,$V500-4,0))</f>
        <v>0</v>
      </c>
      <c r="I500" s="205" t="str">
        <f ca="1">IF(ISERROR($V500),"",OFFSET('Smelter Look-up'!$H$4,$V500-4,0))</f>
        <v>Shijiazhuang City</v>
      </c>
      <c r="J500" s="205" t="str">
        <f ca="1">IF(ISERROR($V500),"",OFFSET('Smelter Look-up'!$I$4,$V500-4,0))</f>
        <v>Hebei Sheng</v>
      </c>
      <c r="K500" s="149"/>
      <c r="L500" s="149"/>
      <c r="M500" s="149"/>
      <c r="N500" s="149"/>
      <c r="O500" s="149"/>
      <c r="P500" s="207"/>
      <c r="Q500" s="150"/>
      <c r="R500" s="148" t="str">
        <f ca="1">IF(ISERROR($V500),"",OFFSET('Smelter Look-up'!$C$4,$V500-4,0)&amp;"")</f>
        <v>Lingshou Huajing Mica Co., Ltd.</v>
      </c>
      <c r="S500" s="154" t="str">
        <f t="shared" ca="1" si="39"/>
        <v>CN</v>
      </c>
      <c r="T500" s="154" t="str">
        <f ca="1">IF(B500="","",IF(ISERROR(MATCH($J500,SorP!$B$1:$B$6261,0)),"",INDIRECT("'SorP'!$A$"&amp;MATCH($S500&amp;$J500,SorP!C:C,0))))</f>
        <v>CN-HE</v>
      </c>
      <c r="U500" s="167"/>
      <c r="V500" s="168">
        <f>IF(C500="",NA(),MATCH($B500&amp;$C500,'Smelter Look-up'!$J:$J,0))</f>
        <v>480</v>
      </c>
      <c r="X500" s="169">
        <f t="shared" ca="1" si="38"/>
        <v>0</v>
      </c>
      <c r="AB500" s="312" t="str">
        <f t="shared" si="40"/>
        <v>Mica</v>
      </c>
      <c r="AC500" s="169" t="str">
        <f t="shared" si="41"/>
        <v>Mica</v>
      </c>
      <c r="AD500" s="169" t="str">
        <f t="shared" si="42"/>
        <v>Lingshou Huajing Mica Co., Ltd.</v>
      </c>
    </row>
    <row r="501" spans="1:30" s="169" customFormat="1" ht="38.25">
      <c r="A501" s="154" t="s">
        <v>11962</v>
      </c>
      <c r="B501" s="302" t="s">
        <v>41</v>
      </c>
      <c r="C501" s="151" t="s">
        <v>11961</v>
      </c>
      <c r="D501" s="148" t="s">
        <v>11961</v>
      </c>
      <c r="E501" s="148" t="str">
        <f ca="1">IF(ISERROR($V501),"",OFFSET('Smelter Look-up'!$D$4,$V501-4,0)&amp;"")</f>
        <v>FINLAND</v>
      </c>
      <c r="F501" s="148" t="str">
        <f ca="1">IF(ISERROR($V501),"",OFFSET('Smelter Look-up'!$E$4,$V501-4,0))</f>
        <v>CID004623</v>
      </c>
      <c r="G501" s="148" t="str">
        <f ca="1">IF(C501=$X$4,"Enter smelter details",IF(ISERROR($V501),"",OFFSET('Smelter Look-up'!$F$4,$V501-4,0)))</f>
        <v>RMI</v>
      </c>
      <c r="H501" s="204">
        <f ca="1">IF(ISERROR($V501),"",OFFSET('Smelter Look-up'!$G$4,$V501-4,0))</f>
        <v>0</v>
      </c>
      <c r="I501" s="205" t="str">
        <f ca="1">IF(ISERROR($V501),"",OFFSET('Smelter Look-up'!$H$4,$V501-4,0))</f>
        <v>Siilinjarvi</v>
      </c>
      <c r="J501" s="205" t="str">
        <f ca="1">IF(ISERROR($V501),"",OFFSET('Smelter Look-up'!$I$4,$V501-4,0))</f>
        <v>Pohjois-Savo</v>
      </c>
      <c r="K501" s="149"/>
      <c r="L501" s="149"/>
      <c r="M501" s="149"/>
      <c r="N501" s="149"/>
      <c r="O501" s="149"/>
      <c r="P501" s="207"/>
      <c r="Q501" s="150"/>
      <c r="R501" s="148" t="str">
        <f ca="1">IF(ISERROR($V501),"",OFFSET('Smelter Look-up'!$C$4,$V501-4,0)&amp;"")</f>
        <v>LKAB Minerals Oy</v>
      </c>
      <c r="S501" s="154" t="str">
        <f t="shared" ca="1" si="39"/>
        <v>FI</v>
      </c>
      <c r="T501" s="154" t="str">
        <f ca="1">IF(B501="","",IF(ISERROR(MATCH($J501,SorP!$B$1:$B$6261,0)),"",INDIRECT("'SorP'!$A$"&amp;MATCH($S501&amp;$J501,SorP!C:C,0))))</f>
        <v>FI-15</v>
      </c>
      <c r="U501" s="167"/>
      <c r="V501" s="168">
        <f>IF(C501="",NA(),MATCH($B501&amp;$C501,'Smelter Look-up'!$J:$J,0))</f>
        <v>481</v>
      </c>
      <c r="X501" s="169">
        <f t="shared" ca="1" si="38"/>
        <v>0</v>
      </c>
      <c r="AB501" s="312" t="str">
        <f t="shared" si="40"/>
        <v>Mica</v>
      </c>
      <c r="AC501" s="169" t="str">
        <f t="shared" si="41"/>
        <v>Mica</v>
      </c>
      <c r="AD501" s="169" t="str">
        <f t="shared" si="42"/>
        <v>LKAB Minerals Oy</v>
      </c>
    </row>
    <row r="502" spans="1:30" s="169" customFormat="1" ht="89.25">
      <c r="A502" s="154" t="s">
        <v>11824</v>
      </c>
      <c r="B502" s="302" t="s">
        <v>41</v>
      </c>
      <c r="C502" s="151" t="s">
        <v>11825</v>
      </c>
      <c r="D502" s="148" t="s">
        <v>11825</v>
      </c>
      <c r="E502" s="148" t="str">
        <f ca="1">IF(ISERROR($V502),"",OFFSET('Smelter Look-up'!$D$4,$V502-4,0)&amp;"")</f>
        <v>CHINA</v>
      </c>
      <c r="F502" s="148" t="str">
        <f ca="1">IF(ISERROR($V502),"",OFFSET('Smelter Look-up'!$E$4,$V502-4,0))</f>
        <v>CID003987</v>
      </c>
      <c r="G502" s="148" t="str">
        <f ca="1">IF(C502=$X$4,"Enter smelter details",IF(ISERROR($V502),"",OFFSET('Smelter Look-up'!$F$4,$V502-4,0)))</f>
        <v>RMI</v>
      </c>
      <c r="H502" s="204">
        <f ca="1">IF(ISERROR($V502),"",OFFSET('Smelter Look-up'!$G$4,$V502-4,0))</f>
        <v>0</v>
      </c>
      <c r="I502" s="205" t="str">
        <f ca="1">IF(ISERROR($V502),"",OFFSET('Smelter Look-up'!$H$4,$V502-4,0))</f>
        <v>Shanwei</v>
      </c>
      <c r="J502" s="205" t="str">
        <f ca="1">IF(ISERROR($V502),"",OFFSET('Smelter Look-up'!$I$4,$V502-4,0))</f>
        <v>Guangdong Sheng</v>
      </c>
      <c r="K502" s="149"/>
      <c r="L502" s="149"/>
      <c r="M502" s="149"/>
      <c r="N502" s="149"/>
      <c r="O502" s="149"/>
      <c r="P502" s="207"/>
      <c r="Q502" s="150"/>
      <c r="R502" s="148" t="str">
        <f ca="1">IF(ISERROR($V502),"",OFFSET('Smelter Look-up'!$C$4,$V502-4,0)&amp;"")</f>
        <v>Mica Electrical Material (Luhe) Co., Ltd.</v>
      </c>
      <c r="S502" s="154" t="str">
        <f t="shared" ca="1" si="39"/>
        <v>CN</v>
      </c>
      <c r="T502" s="154" t="str">
        <f ca="1">IF(B502="","",IF(ISERROR(MATCH($J502,SorP!$B$1:$B$6261,0)),"",INDIRECT("'SorP'!$A$"&amp;MATCH($S502&amp;$J502,SorP!C:C,0))))</f>
        <v>CN-GD</v>
      </c>
      <c r="U502" s="167"/>
      <c r="V502" s="168">
        <f>IF(C502="",NA(),MATCH($B502&amp;$C502,'Smelter Look-up'!$J:$J,0))</f>
        <v>482</v>
      </c>
      <c r="X502" s="169">
        <f t="shared" ca="1" si="38"/>
        <v>0</v>
      </c>
      <c r="AB502" s="312" t="str">
        <f t="shared" si="40"/>
        <v>Mica</v>
      </c>
      <c r="AC502" s="169" t="str">
        <f t="shared" si="41"/>
        <v>Mica</v>
      </c>
      <c r="AD502" s="169" t="str">
        <f t="shared" si="42"/>
        <v>Mica Electrical Material (Luhe) Co., Ltd.</v>
      </c>
    </row>
    <row r="503" spans="1:30" s="169" customFormat="1" ht="51">
      <c r="A503" s="154" t="s">
        <v>11827</v>
      </c>
      <c r="B503" s="302" t="s">
        <v>41</v>
      </c>
      <c r="C503" s="151" t="s">
        <v>11828</v>
      </c>
      <c r="D503" s="148" t="s">
        <v>11828</v>
      </c>
      <c r="E503" s="148" t="str">
        <f ca="1">IF(ISERROR($V503),"",OFFSET('Smelter Look-up'!$D$4,$V503-4,0)&amp;"")</f>
        <v>SPAIN</v>
      </c>
      <c r="F503" s="148" t="str">
        <f ca="1">IF(ISERROR($V503),"",OFFSET('Smelter Look-up'!$E$4,$V503-4,0))</f>
        <v>CID003985</v>
      </c>
      <c r="G503" s="148" t="str">
        <f ca="1">IF(C503=$X$4,"Enter smelter details",IF(ISERROR($V503),"",OFFSET('Smelter Look-up'!$F$4,$V503-4,0)))</f>
        <v>RMI</v>
      </c>
      <c r="H503" s="204">
        <f ca="1">IF(ISERROR($V503),"",OFFSET('Smelter Look-up'!$G$4,$V503-4,0))</f>
        <v>0</v>
      </c>
      <c r="I503" s="205" t="str">
        <f ca="1">IF(ISERROR($V503),"",OFFSET('Smelter Look-up'!$H$4,$V503-4,0))</f>
        <v>L'Arboc</v>
      </c>
      <c r="J503" s="205" t="str">
        <f ca="1">IF(ISERROR($V503),"",OFFSET('Smelter Look-up'!$I$4,$V503-4,0))</f>
        <v>Tarragona [Tarragona]</v>
      </c>
      <c r="K503" s="149"/>
      <c r="L503" s="149"/>
      <c r="M503" s="149"/>
      <c r="N503" s="149"/>
      <c r="O503" s="149"/>
      <c r="P503" s="207"/>
      <c r="Q503" s="150"/>
      <c r="R503" s="148" t="str">
        <f ca="1">IF(ISERROR($V503),"",OFFSET('Smelter Look-up'!$C$4,$V503-4,0)&amp;"")</f>
        <v>Minerals i Derivats, S.A.</v>
      </c>
      <c r="S503" s="154" t="str">
        <f t="shared" ca="1" si="39"/>
        <v>ES</v>
      </c>
      <c r="T503" s="154" t="str">
        <f ca="1">IF(B503="","",IF(ISERROR(MATCH($J503,SorP!$B$1:$B$6261,0)),"",INDIRECT("'SorP'!$A$"&amp;MATCH($S503&amp;$J503,SorP!C:C,0))))</f>
        <v>ES-T</v>
      </c>
      <c r="U503" s="167"/>
      <c r="V503" s="168">
        <f>IF(C503="",NA(),MATCH($B503&amp;$C503,'Smelter Look-up'!$J:$J,0))</f>
        <v>483</v>
      </c>
      <c r="X503" s="169">
        <f t="shared" ca="1" si="38"/>
        <v>0</v>
      </c>
      <c r="AB503" s="312" t="str">
        <f t="shared" si="40"/>
        <v>Mica</v>
      </c>
      <c r="AC503" s="169" t="str">
        <f t="shared" si="41"/>
        <v>Mica</v>
      </c>
      <c r="AD503" s="169" t="str">
        <f t="shared" si="42"/>
        <v>Minerals i Derivats, S.A.</v>
      </c>
    </row>
    <row r="504" spans="1:30" s="169" customFormat="1" ht="38.25">
      <c r="A504" s="154" t="s">
        <v>11964</v>
      </c>
      <c r="B504" s="302" t="s">
        <v>41</v>
      </c>
      <c r="C504" s="151" t="s">
        <v>11963</v>
      </c>
      <c r="D504" s="148" t="s">
        <v>11963</v>
      </c>
      <c r="E504" s="148" t="str">
        <f ca="1">IF(ISERROR($V504),"",OFFSET('Smelter Look-up'!$D$4,$V504-4,0)&amp;"")</f>
        <v>MADAGASCAR</v>
      </c>
      <c r="F504" s="148" t="str">
        <f ca="1">IF(ISERROR($V504),"",OFFSET('Smelter Look-up'!$E$4,$V504-4,0))</f>
        <v>CID004743</v>
      </c>
      <c r="G504" s="148" t="str">
        <f ca="1">IF(C504=$X$4,"Enter smelter details",IF(ISERROR($V504),"",OFFSET('Smelter Look-up'!$F$4,$V504-4,0)))</f>
        <v>RMI</v>
      </c>
      <c r="H504" s="204">
        <f ca="1">IF(ISERROR($V504),"",OFFSET('Smelter Look-up'!$G$4,$V504-4,0))</f>
        <v>0</v>
      </c>
      <c r="I504" s="205" t="str">
        <f ca="1">IF(ISERROR($V504),"",OFFSET('Smelter Look-up'!$H$4,$V504-4,0))</f>
        <v>Fort Dauphin</v>
      </c>
      <c r="J504" s="205" t="str">
        <f ca="1">IF(ISERROR($V504),"",OFFSET('Smelter Look-up'!$I$4,$V504-4,0))</f>
        <v>Toliara</v>
      </c>
      <c r="K504" s="149"/>
      <c r="L504" s="149"/>
      <c r="M504" s="149"/>
      <c r="N504" s="149"/>
      <c r="O504" s="149"/>
      <c r="P504" s="207"/>
      <c r="Q504" s="150"/>
      <c r="R504" s="148" t="str">
        <f ca="1">IF(ISERROR($V504),"",OFFSET('Smelter Look-up'!$C$4,$V504-4,0)&amp;"")</f>
        <v>MK Import Export</v>
      </c>
      <c r="S504" s="154" t="str">
        <f t="shared" ca="1" si="39"/>
        <v>MG</v>
      </c>
      <c r="T504" s="154" t="str">
        <f ca="1">IF(B504="","",IF(ISERROR(MATCH($J504,SorP!$B$1:$B$6261,0)),"",INDIRECT("'SorP'!$A$"&amp;MATCH($S504&amp;$J504,SorP!C:C,0))))</f>
        <v>MG-U</v>
      </c>
      <c r="U504" s="167"/>
      <c r="V504" s="168">
        <f>IF(C504="",NA(),MATCH($B504&amp;$C504,'Smelter Look-up'!$J:$J,0))</f>
        <v>484</v>
      </c>
      <c r="X504" s="169">
        <f t="shared" ca="1" si="38"/>
        <v>0</v>
      </c>
      <c r="AB504" s="312" t="str">
        <f t="shared" si="40"/>
        <v>Mica</v>
      </c>
      <c r="AC504" s="169" t="str">
        <f t="shared" si="41"/>
        <v>Mica</v>
      </c>
      <c r="AD504" s="169" t="str">
        <f t="shared" si="42"/>
        <v>MK Import Export</v>
      </c>
    </row>
    <row r="505" spans="1:30" s="169" customFormat="1" ht="51">
      <c r="A505" s="154" t="s">
        <v>329</v>
      </c>
      <c r="B505" s="302" t="s">
        <v>41</v>
      </c>
      <c r="C505" s="151" t="s">
        <v>328</v>
      </c>
      <c r="D505" s="148" t="s">
        <v>328</v>
      </c>
      <c r="E505" s="148" t="str">
        <f ca="1">IF(ISERROR($V505),"",OFFSET('Smelter Look-up'!$D$4,$V505-4,0)&amp;"")</f>
        <v>INDIA</v>
      </c>
      <c r="F505" s="148" t="str">
        <f ca="1">IF(ISERROR($V505),"",OFFSET('Smelter Look-up'!$E$4,$V505-4,0))</f>
        <v>CID003513</v>
      </c>
      <c r="G505" s="148" t="str">
        <f ca="1">IF(C505=$X$4,"Enter smelter details",IF(ISERROR($V505),"",OFFSET('Smelter Look-up'!$F$4,$V505-4,0)))</f>
        <v>RMI</v>
      </c>
      <c r="H505" s="204">
        <f ca="1">IF(ISERROR($V505),"",OFFSET('Smelter Look-up'!$G$4,$V505-4,0))</f>
        <v>0</v>
      </c>
      <c r="I505" s="205" t="str">
        <f ca="1">IF(ISERROR($V505),"",OFFSET('Smelter Look-up'!$H$4,$V505-4,0))</f>
        <v>Koderma</v>
      </c>
      <c r="J505" s="205" t="str">
        <f ca="1">IF(ISERROR($V505),"",OFFSET('Smelter Look-up'!$I$4,$V505-4,0))</f>
        <v>Jhārkhand</v>
      </c>
      <c r="K505" s="149"/>
      <c r="L505" s="149"/>
      <c r="M505" s="149"/>
      <c r="N505" s="149"/>
      <c r="O505" s="149"/>
      <c r="P505" s="207"/>
      <c r="Q505" s="150"/>
      <c r="R505" s="148" t="str">
        <f ca="1">IF(ISERROR($V505),"",OFFSET('Smelter Look-up'!$C$4,$V505-4,0)&amp;"")</f>
        <v>Modi Mica Enterprises</v>
      </c>
      <c r="S505" s="154" t="str">
        <f t="shared" ca="1" si="39"/>
        <v>IN</v>
      </c>
      <c r="T505" s="154" t="str">
        <f ca="1">IF(B505="","",IF(ISERROR(MATCH($J505,SorP!$B$1:$B$6261,0)),"",INDIRECT("'SorP'!$A$"&amp;MATCH($S505&amp;$J505,SorP!C:C,0))))</f>
        <v>IN-JH</v>
      </c>
      <c r="U505" s="167"/>
      <c r="V505" s="168">
        <f>IF(C505="",NA(),MATCH($B505&amp;$C505,'Smelter Look-up'!$J:$J,0))</f>
        <v>485</v>
      </c>
      <c r="X505" s="169">
        <f t="shared" ca="1" si="38"/>
        <v>0</v>
      </c>
      <c r="AB505" s="312" t="str">
        <f t="shared" si="40"/>
        <v>Mica</v>
      </c>
      <c r="AC505" s="169" t="str">
        <f t="shared" si="41"/>
        <v>Mica</v>
      </c>
      <c r="AD505" s="169" t="str">
        <f t="shared" si="42"/>
        <v>Modi Mica Enterprises</v>
      </c>
    </row>
    <row r="506" spans="1:30" s="169" customFormat="1" ht="51">
      <c r="A506" s="154" t="s">
        <v>331</v>
      </c>
      <c r="B506" s="302" t="s">
        <v>41</v>
      </c>
      <c r="C506" s="151" t="s">
        <v>330</v>
      </c>
      <c r="D506" s="148" t="s">
        <v>330</v>
      </c>
      <c r="E506" s="148" t="str">
        <f ca="1">IF(ISERROR($V506),"",OFFSET('Smelter Look-up'!$D$4,$V506-4,0)&amp;"")</f>
        <v>CHINA</v>
      </c>
      <c r="F506" s="148" t="str">
        <f ca="1">IF(ISERROR($V506),"",OFFSET('Smelter Look-up'!$E$4,$V506-4,0))</f>
        <v>CID003787</v>
      </c>
      <c r="G506" s="148" t="str">
        <f ca="1">IF(C506=$X$4,"Enter smelter details",IF(ISERROR($V506),"",OFFSET('Smelter Look-up'!$F$4,$V506-4,0)))</f>
        <v>RMI</v>
      </c>
      <c r="H506" s="204">
        <f ca="1">IF(ISERROR($V506),"",OFFSET('Smelter Look-up'!$G$4,$V506-4,0))</f>
        <v>0</v>
      </c>
      <c r="I506" s="205" t="str">
        <f ca="1">IF(ISERROR($V506),"",OFFSET('Smelter Look-up'!$H$4,$V506-4,0))</f>
        <v>Nanjing</v>
      </c>
      <c r="J506" s="205" t="str">
        <f ca="1">IF(ISERROR($V506),"",OFFSET('Smelter Look-up'!$I$4,$V506-4,0))</f>
        <v>Jiangsu Sheng</v>
      </c>
      <c r="K506" s="149"/>
      <c r="L506" s="149"/>
      <c r="M506" s="149"/>
      <c r="N506" s="149"/>
      <c r="O506" s="149"/>
      <c r="P506" s="207"/>
      <c r="Q506" s="150"/>
      <c r="R506" s="148" t="str">
        <f ca="1">IF(ISERROR($V506),"",OFFSET('Smelter Look-up'!$C$4,$V506-4,0)&amp;"")</f>
        <v>Nanjing Jinyun Mica Ltd.</v>
      </c>
      <c r="S506" s="154" t="str">
        <f t="shared" ca="1" si="39"/>
        <v>CN</v>
      </c>
      <c r="T506" s="154" t="str">
        <f ca="1">IF(B506="","",IF(ISERROR(MATCH($J506,SorP!$B$1:$B$6261,0)),"",INDIRECT("'SorP'!$A$"&amp;MATCH($S506&amp;$J506,SorP!C:C,0))))</f>
        <v>CN-JS</v>
      </c>
      <c r="U506" s="167"/>
      <c r="V506" s="168">
        <f>IF(C506="",NA(),MATCH($B506&amp;$C506,'Smelter Look-up'!$J:$J,0))</f>
        <v>486</v>
      </c>
      <c r="X506" s="169">
        <f t="shared" ca="1" si="38"/>
        <v>0</v>
      </c>
      <c r="AB506" s="312" t="str">
        <f t="shared" si="40"/>
        <v>Mica</v>
      </c>
      <c r="AC506" s="169" t="str">
        <f t="shared" si="41"/>
        <v>Mica</v>
      </c>
      <c r="AD506" s="169" t="str">
        <f t="shared" si="42"/>
        <v>Nanjing Jinyun Mica Ltd.</v>
      </c>
    </row>
    <row r="507" spans="1:30" s="169" customFormat="1" ht="25.5">
      <c r="A507" s="154" t="s">
        <v>333</v>
      </c>
      <c r="B507" s="302" t="s">
        <v>41</v>
      </c>
      <c r="C507" s="151" t="s">
        <v>332</v>
      </c>
      <c r="D507" s="148" t="s">
        <v>332</v>
      </c>
      <c r="E507" s="148" t="str">
        <f ca="1">IF(ISERROR($V507),"",OFFSET('Smelter Look-up'!$D$4,$V507-4,0)&amp;"")</f>
        <v>INDIA</v>
      </c>
      <c r="F507" s="148" t="str">
        <f ca="1">IF(ISERROR($V507),"",OFFSET('Smelter Look-up'!$E$4,$V507-4,0))</f>
        <v>CID003599</v>
      </c>
      <c r="G507" s="148" t="str">
        <f ca="1">IF(C507=$X$4,"Enter smelter details",IF(ISERROR($V507),"",OFFSET('Smelter Look-up'!$F$4,$V507-4,0)))</f>
        <v>RMI</v>
      </c>
      <c r="H507" s="204">
        <f ca="1">IF(ISERROR($V507),"",OFFSET('Smelter Look-up'!$G$4,$V507-4,0))</f>
        <v>0</v>
      </c>
      <c r="I507" s="205" t="str">
        <f ca="1">IF(ISERROR($V507),"",OFFSET('Smelter Look-up'!$H$4,$V507-4,0))</f>
        <v>Koderma</v>
      </c>
      <c r="J507" s="205" t="str">
        <f ca="1">IF(ISERROR($V507),"",OFFSET('Smelter Look-up'!$I$4,$V507-4,0))</f>
        <v>Jhārkhand</v>
      </c>
      <c r="K507" s="149"/>
      <c r="L507" s="149"/>
      <c r="M507" s="149"/>
      <c r="N507" s="149"/>
      <c r="O507" s="149"/>
      <c r="P507" s="207"/>
      <c r="Q507" s="150"/>
      <c r="R507" s="148" t="str">
        <f ca="1">IF(ISERROR($V507),"",OFFSET('Smelter Look-up'!$C$4,$V507-4,0)&amp;"")</f>
        <v>Pachisia &amp; Co.</v>
      </c>
      <c r="S507" s="154" t="str">
        <f t="shared" ca="1" si="39"/>
        <v>IN</v>
      </c>
      <c r="T507" s="154" t="str">
        <f ca="1">IF(B507="","",IF(ISERROR(MATCH($J507,SorP!$B$1:$B$6261,0)),"",INDIRECT("'SorP'!$A$"&amp;MATCH($S507&amp;$J507,SorP!C:C,0))))</f>
        <v>IN-JH</v>
      </c>
      <c r="U507" s="167"/>
      <c r="V507" s="168">
        <f>IF(C507="",NA(),MATCH($B507&amp;$C507,'Smelter Look-up'!$J:$J,0))</f>
        <v>487</v>
      </c>
      <c r="X507" s="169">
        <f t="shared" ca="1" si="38"/>
        <v>0</v>
      </c>
      <c r="AB507" s="312" t="str">
        <f t="shared" si="40"/>
        <v>Mica</v>
      </c>
      <c r="AC507" s="169" t="str">
        <f t="shared" si="41"/>
        <v>Mica</v>
      </c>
      <c r="AD507" s="169" t="str">
        <f t="shared" si="42"/>
        <v>Pachisia &amp; Co.</v>
      </c>
    </row>
    <row r="508" spans="1:30" s="169" customFormat="1" ht="76.5">
      <c r="A508" s="154" t="s">
        <v>335</v>
      </c>
      <c r="B508" s="302" t="s">
        <v>41</v>
      </c>
      <c r="C508" s="151" t="s">
        <v>334</v>
      </c>
      <c r="D508" s="148" t="s">
        <v>334</v>
      </c>
      <c r="E508" s="148" t="str">
        <f ca="1">IF(ISERROR($V508),"",OFFSET('Smelter Look-up'!$D$4,$V508-4,0)&amp;"")</f>
        <v>UNITED STATES OF AMERICA</v>
      </c>
      <c r="F508" s="148" t="str">
        <f ca="1">IF(ISERROR($V508),"",OFFSET('Smelter Look-up'!$E$4,$V508-4,0))</f>
        <v>CID003590</v>
      </c>
      <c r="G508" s="148" t="str">
        <f ca="1">IF(C508=$X$4,"Enter smelter details",IF(ISERROR($V508),"",OFFSET('Smelter Look-up'!$F$4,$V508-4,0)))</f>
        <v>RMI</v>
      </c>
      <c r="H508" s="204">
        <f ca="1">IF(ISERROR($V508),"",OFFSET('Smelter Look-up'!$G$4,$V508-4,0))</f>
        <v>0</v>
      </c>
      <c r="I508" s="205" t="str">
        <f ca="1">IF(ISERROR($V508),"",OFFSET('Smelter Look-up'!$H$4,$V508-4,0))</f>
        <v>Sandersville</v>
      </c>
      <c r="J508" s="205" t="str">
        <f ca="1">IF(ISERROR($V508),"",OFFSET('Smelter Look-up'!$I$4,$V508-4,0))</f>
        <v>Georgia</v>
      </c>
      <c r="K508" s="149"/>
      <c r="L508" s="149"/>
      <c r="M508" s="149"/>
      <c r="N508" s="149"/>
      <c r="O508" s="149"/>
      <c r="P508" s="207"/>
      <c r="Q508" s="150"/>
      <c r="R508" s="148" t="str">
        <f ca="1">IF(ISERROR($V508),"",OFFSET('Smelter Look-up'!$C$4,$V508-4,0)&amp;"")</f>
        <v>Southeastern Performance Minerals, LLC</v>
      </c>
      <c r="S508" s="154" t="str">
        <f t="shared" ca="1" si="39"/>
        <v>US</v>
      </c>
      <c r="T508" s="154" t="str">
        <f ca="1">IF(B508="","",IF(ISERROR(MATCH($J508,SorP!$B$1:$B$6261,0)),"",INDIRECT("'SorP'!$A$"&amp;MATCH($S508&amp;$J508,SorP!C:C,0))))</f>
        <v>US-GA</v>
      </c>
      <c r="U508" s="167"/>
      <c r="V508" s="168">
        <f>IF(C508="",NA(),MATCH($B508&amp;$C508,'Smelter Look-up'!$J:$J,0))</f>
        <v>488</v>
      </c>
      <c r="X508" s="169">
        <f t="shared" ca="1" si="38"/>
        <v>0</v>
      </c>
      <c r="AB508" s="312" t="str">
        <f t="shared" si="40"/>
        <v>Mica</v>
      </c>
      <c r="AC508" s="169" t="str">
        <f t="shared" si="41"/>
        <v>Mica</v>
      </c>
      <c r="AD508" s="169" t="str">
        <f t="shared" si="42"/>
        <v>Southeastern Performance Minerals, LLC</v>
      </c>
    </row>
    <row r="509" spans="1:30" s="169" customFormat="1" ht="51">
      <c r="A509" s="154" t="s">
        <v>11830</v>
      </c>
      <c r="B509" s="302" t="s">
        <v>41</v>
      </c>
      <c r="C509" s="151" t="s">
        <v>11831</v>
      </c>
      <c r="D509" s="148" t="s">
        <v>11831</v>
      </c>
      <c r="E509" s="148" t="str">
        <f ca="1">IF(ISERROR($V509),"",OFFSET('Smelter Look-up'!$D$4,$V509-4,0)&amp;"")</f>
        <v>INDIA</v>
      </c>
      <c r="F509" s="148" t="str">
        <f ca="1">IF(ISERROR($V509),"",OFFSET('Smelter Look-up'!$E$4,$V509-4,0))</f>
        <v>CID003629</v>
      </c>
      <c r="G509" s="148" t="str">
        <f ca="1">IF(C509=$X$4,"Enter smelter details",IF(ISERROR($V509),"",OFFSET('Smelter Look-up'!$F$4,$V509-4,0)))</f>
        <v>RMI</v>
      </c>
      <c r="H509" s="204">
        <f ca="1">IF(ISERROR($V509),"",OFFSET('Smelter Look-up'!$G$4,$V509-4,0))</f>
        <v>0</v>
      </c>
      <c r="I509" s="205" t="str">
        <f ca="1">IF(ISERROR($V509),"",OFFSET('Smelter Look-up'!$H$4,$V509-4,0))</f>
        <v>Gudur</v>
      </c>
      <c r="J509" s="205" t="str">
        <f ca="1">IF(ISERROR($V509),"",OFFSET('Smelter Look-up'!$I$4,$V509-4,0))</f>
        <v>Andhra Pradesh</v>
      </c>
      <c r="K509" s="149"/>
      <c r="L509" s="149"/>
      <c r="M509" s="149"/>
      <c r="N509" s="149"/>
      <c r="O509" s="149"/>
      <c r="P509" s="207"/>
      <c r="Q509" s="150"/>
      <c r="R509" s="148" t="str">
        <f ca="1">IF(ISERROR($V509),"",OFFSET('Smelter Look-up'!$C$4,$V509-4,0)&amp;"")</f>
        <v>SUBLIME MICA EXPORTS</v>
      </c>
      <c r="S509" s="154" t="str">
        <f t="shared" ca="1" si="39"/>
        <v>IN</v>
      </c>
      <c r="T509" s="154" t="str">
        <f ca="1">IF(B509="","",IF(ISERROR(MATCH($J509,SorP!$B$1:$B$6261,0)),"",INDIRECT("'SorP'!$A$"&amp;MATCH($S509&amp;$J509,SorP!C:C,0))))</f>
        <v>IN-AP</v>
      </c>
      <c r="U509" s="167"/>
      <c r="V509" s="168">
        <f>IF(C509="",NA(),MATCH($B509&amp;$C509,'Smelter Look-up'!$J:$J,0))</f>
        <v>489</v>
      </c>
      <c r="X509" s="169">
        <f t="shared" ca="1" si="38"/>
        <v>0</v>
      </c>
      <c r="AB509" s="312" t="str">
        <f t="shared" si="40"/>
        <v>Mica</v>
      </c>
      <c r="AC509" s="169" t="str">
        <f t="shared" si="41"/>
        <v>Mica</v>
      </c>
      <c r="AD509" s="169" t="str">
        <f t="shared" si="42"/>
        <v>SUBLIME MICA EXPORTS</v>
      </c>
    </row>
    <row r="510" spans="1:30" s="169" customFormat="1" ht="63.75">
      <c r="A510" s="154" t="s">
        <v>11966</v>
      </c>
      <c r="B510" s="302" t="s">
        <v>41</v>
      </c>
      <c r="C510" s="151" t="s">
        <v>11965</v>
      </c>
      <c r="D510" s="148" t="s">
        <v>11965</v>
      </c>
      <c r="E510" s="148" t="str">
        <f ca="1">IF(ISERROR($V510),"",OFFSET('Smelter Look-up'!$D$4,$V510-4,0)&amp;"")</f>
        <v>MADAGASCAR</v>
      </c>
      <c r="F510" s="148" t="str">
        <f ca="1">IF(ISERROR($V510),"",OFFSET('Smelter Look-up'!$E$4,$V510-4,0))</f>
        <v>CID004744</v>
      </c>
      <c r="G510" s="148" t="str">
        <f ca="1">IF(C510=$X$4,"Enter smelter details",IF(ISERROR($V510),"",OFFSET('Smelter Look-up'!$F$4,$V510-4,0)))</f>
        <v>RMI</v>
      </c>
      <c r="H510" s="204">
        <f ca="1">IF(ISERROR($V510),"",OFFSET('Smelter Look-up'!$G$4,$V510-4,0))</f>
        <v>0</v>
      </c>
      <c r="I510" s="205" t="str">
        <f ca="1">IF(ISERROR($V510),"",OFFSET('Smelter Look-up'!$H$4,$V510-4,0))</f>
        <v>Fort Dauphin</v>
      </c>
      <c r="J510" s="205" t="str">
        <f ca="1">IF(ISERROR($V510),"",OFFSET('Smelter Look-up'!$I$4,$V510-4,0))</f>
        <v>Toliara</v>
      </c>
      <c r="K510" s="149"/>
      <c r="L510" s="149"/>
      <c r="M510" s="149"/>
      <c r="N510" s="149"/>
      <c r="O510" s="149"/>
      <c r="P510" s="207"/>
      <c r="Q510" s="150"/>
      <c r="R510" s="148" t="str">
        <f ca="1">IF(ISERROR($V510),"",OFFSET('Smelter Look-up'!$C$4,$V510-4,0)&amp;"")</f>
        <v>Super Market Fort Dauphin</v>
      </c>
      <c r="S510" s="154" t="str">
        <f t="shared" ca="1" si="39"/>
        <v>MG</v>
      </c>
      <c r="T510" s="154" t="str">
        <f ca="1">IF(B510="","",IF(ISERROR(MATCH($J510,SorP!$B$1:$B$6261,0)),"",INDIRECT("'SorP'!$A$"&amp;MATCH($S510&amp;$J510,SorP!C:C,0))))</f>
        <v>MG-U</v>
      </c>
      <c r="U510" s="167"/>
      <c r="V510" s="168">
        <f>IF(C510="",NA(),MATCH($B510&amp;$C510,'Smelter Look-up'!$J:$J,0))</f>
        <v>490</v>
      </c>
      <c r="X510" s="169">
        <f t="shared" ca="1" si="38"/>
        <v>0</v>
      </c>
      <c r="AB510" s="312" t="str">
        <f t="shared" si="40"/>
        <v>Mica</v>
      </c>
      <c r="AC510" s="169" t="str">
        <f t="shared" si="41"/>
        <v>Mica</v>
      </c>
      <c r="AD510" s="169" t="str">
        <f t="shared" si="42"/>
        <v>Super Market Fort Dauphin</v>
      </c>
    </row>
    <row r="511" spans="1:30" s="169" customFormat="1" ht="38.25">
      <c r="A511" s="154" t="s">
        <v>19486</v>
      </c>
      <c r="B511" s="302" t="s">
        <v>41</v>
      </c>
      <c r="C511" s="151" t="s">
        <v>19485</v>
      </c>
      <c r="D511" s="148" t="s">
        <v>19485</v>
      </c>
      <c r="E511" s="148" t="str">
        <f ca="1">IF(ISERROR($V511),"",OFFSET('Smelter Look-up'!$D$4,$V511-4,0)&amp;"")</f>
        <v>KOREA, REPUBLIC OF</v>
      </c>
      <c r="F511" s="148" t="str">
        <f ca="1">IF(ISERROR($V511),"",OFFSET('Smelter Look-up'!$E$4,$V511-4,0))</f>
        <v>CID005291</v>
      </c>
      <c r="G511" s="148" t="str">
        <f ca="1">IF(C511=$X$4,"Enter smelter details",IF(ISERROR($V511),"",OFFSET('Smelter Look-up'!$F$4,$V511-4,0)))</f>
        <v>RMI</v>
      </c>
      <c r="H511" s="204">
        <f ca="1">IF(ISERROR($V511),"",OFFSET('Smelter Look-up'!$G$4,$V511-4,0))</f>
        <v>0</v>
      </c>
      <c r="I511" s="205" t="str">
        <f ca="1">IF(ISERROR($V511),"",OFFSET('Smelter Look-up'!$H$4,$V511-4,0))</f>
        <v>Gumi-si</v>
      </c>
      <c r="J511" s="205" t="str">
        <f ca="1">IF(ISERROR($V511),"",OFFSET('Smelter Look-up'!$I$4,$V511-4,0))</f>
        <v>Gyeongsangbuk-do</v>
      </c>
      <c r="K511" s="149"/>
      <c r="L511" s="149"/>
      <c r="M511" s="149"/>
      <c r="N511" s="149"/>
      <c r="O511" s="149"/>
      <c r="P511" s="207"/>
      <c r="Q511" s="150"/>
      <c r="R511" s="148" t="str">
        <f ca="1">IF(ISERROR($V511),"",OFFSET('Smelter Look-up'!$C$4,$V511-4,0)&amp;"")</f>
        <v>SWECO Gumi Factory</v>
      </c>
      <c r="S511" s="154" t="str">
        <f t="shared" ca="1" si="39"/>
        <v>KR</v>
      </c>
      <c r="T511" s="154" t="str">
        <f ca="1">IF(B511="","",IF(ISERROR(MATCH($J511,SorP!$B$1:$B$6261,0)),"",INDIRECT("'SorP'!$A$"&amp;MATCH($S511&amp;$J511,SorP!C:C,0))))</f>
        <v>KR-47</v>
      </c>
      <c r="U511" s="167"/>
      <c r="V511" s="168">
        <f>IF(C511="",NA(),MATCH($B511&amp;$C511,'Smelter Look-up'!$J:$J,0))</f>
        <v>491</v>
      </c>
      <c r="X511" s="169">
        <f t="shared" ref="X511:X574" ca="1" si="43">IF(AND(C511="Smelter not listed",OR(LEN(D511)=0,LEN(E511)=0)),1,0)</f>
        <v>0</v>
      </c>
      <c r="AB511" s="312" t="str">
        <f t="shared" si="40"/>
        <v>Mica</v>
      </c>
      <c r="AC511" s="169" t="str">
        <f t="shared" si="41"/>
        <v>Mica</v>
      </c>
      <c r="AD511" s="169" t="str">
        <f t="shared" si="42"/>
        <v>SWECO Gumi Factory</v>
      </c>
    </row>
    <row r="512" spans="1:30" s="169" customFormat="1" ht="76.5">
      <c r="A512" s="154" t="s">
        <v>11878</v>
      </c>
      <c r="B512" s="302" t="s">
        <v>41</v>
      </c>
      <c r="C512" s="151" t="s">
        <v>11877</v>
      </c>
      <c r="D512" s="148" t="s">
        <v>11877</v>
      </c>
      <c r="E512" s="148" t="str">
        <f ca="1">IF(ISERROR($V512),"",OFFSET('Smelter Look-up'!$D$4,$V512-4,0)&amp;"")</f>
        <v>INDIA</v>
      </c>
      <c r="F512" s="148" t="str">
        <f ca="1">IF(ISERROR($V512),"",OFFSET('Smelter Look-up'!$E$4,$V512-4,0))</f>
        <v>CID004067</v>
      </c>
      <c r="G512" s="148" t="str">
        <f ca="1">IF(C512=$X$4,"Enter smelter details",IF(ISERROR($V512),"",OFFSET('Smelter Look-up'!$F$4,$V512-4,0)))</f>
        <v>RMI</v>
      </c>
      <c r="H512" s="204">
        <f ca="1">IF(ISERROR($V512),"",OFFSET('Smelter Look-up'!$G$4,$V512-4,0))</f>
        <v>0</v>
      </c>
      <c r="I512" s="205" t="str">
        <f ca="1">IF(ISERROR($V512),"",OFFSET('Smelter Look-up'!$H$4,$V512-4,0))</f>
        <v>Giridih</v>
      </c>
      <c r="J512" s="205" t="str">
        <f ca="1">IF(ISERROR($V512),"",OFFSET('Smelter Look-up'!$I$4,$V512-4,0))</f>
        <v>Jhārkhand</v>
      </c>
      <c r="K512" s="149"/>
      <c r="L512" s="149"/>
      <c r="M512" s="149"/>
      <c r="N512" s="149"/>
      <c r="O512" s="149"/>
      <c r="P512" s="207"/>
      <c r="Q512" s="150"/>
      <c r="R512" s="148" t="str">
        <f ca="1">IF(ISERROR($V512),"",OFFSET('Smelter Look-up'!$C$4,$V512-4,0)&amp;"")</f>
        <v>The Jai Mica Supply Co., PVT Ltd.</v>
      </c>
      <c r="S512" s="154" t="str">
        <f t="shared" ref="S512:S575" ca="1" si="44">IF(B512="","",IF(ISERROR(MATCH($E512,CL,0)),"Unknown",INDIRECT("'C'!$A$"&amp;MATCH($E512,CL,0)+1)))</f>
        <v>IN</v>
      </c>
      <c r="T512" s="154" t="str">
        <f ca="1">IF(B512="","",IF(ISERROR(MATCH($J512,SorP!$B$1:$B$6261,0)),"",INDIRECT("'SorP'!$A$"&amp;MATCH($S512&amp;$J512,SorP!C:C,0))))</f>
        <v>IN-JH</v>
      </c>
      <c r="U512" s="167"/>
      <c r="V512" s="168">
        <f>IF(C512="",NA(),MATCH($B512&amp;$C512,'Smelter Look-up'!$J:$J,0))</f>
        <v>492</v>
      </c>
      <c r="X512" s="169">
        <f t="shared" ca="1" si="43"/>
        <v>0</v>
      </c>
      <c r="AB512" s="312" t="str">
        <f t="shared" si="40"/>
        <v>Mica</v>
      </c>
      <c r="AC512" s="169" t="str">
        <f t="shared" si="41"/>
        <v>Mica</v>
      </c>
      <c r="AD512" s="169" t="str">
        <f t="shared" si="42"/>
        <v>The Jai Mica Supply Co., PVT Ltd.</v>
      </c>
    </row>
    <row r="513" spans="1:30" s="169" customFormat="1" ht="76.5">
      <c r="A513" s="154" t="s">
        <v>11878</v>
      </c>
      <c r="B513" s="302" t="s">
        <v>41</v>
      </c>
      <c r="C513" s="151" t="s">
        <v>11877</v>
      </c>
      <c r="D513" s="148" t="s">
        <v>11877</v>
      </c>
      <c r="E513" s="148" t="str">
        <f ca="1">IF(ISERROR($V513),"",OFFSET('Smelter Look-up'!$D$4,$V513-4,0)&amp;"")</f>
        <v>INDIA</v>
      </c>
      <c r="F513" s="148" t="str">
        <f ca="1">IF(ISERROR($V513),"",OFFSET('Smelter Look-up'!$E$4,$V513-4,0))</f>
        <v>CID004067</v>
      </c>
      <c r="G513" s="148" t="str">
        <f ca="1">IF(C513=$X$4,"Enter smelter details",IF(ISERROR($V513),"",OFFSET('Smelter Look-up'!$F$4,$V513-4,0)))</f>
        <v>RMI</v>
      </c>
      <c r="H513" s="204">
        <f ca="1">IF(ISERROR($V513),"",OFFSET('Smelter Look-up'!$G$4,$V513-4,0))</f>
        <v>0</v>
      </c>
      <c r="I513" s="205" t="str">
        <f ca="1">IF(ISERROR($V513),"",OFFSET('Smelter Look-up'!$H$4,$V513-4,0))</f>
        <v>Giridih</v>
      </c>
      <c r="J513" s="205" t="str">
        <f ca="1">IF(ISERROR($V513),"",OFFSET('Smelter Look-up'!$I$4,$V513-4,0))</f>
        <v>Jhārkhand</v>
      </c>
      <c r="K513" s="149"/>
      <c r="L513" s="149"/>
      <c r="M513" s="149"/>
      <c r="N513" s="149"/>
      <c r="O513" s="149"/>
      <c r="P513" s="207"/>
      <c r="Q513" s="150"/>
      <c r="R513" s="148" t="str">
        <f ca="1">IF(ISERROR($V513),"",OFFSET('Smelter Look-up'!$C$4,$V513-4,0)&amp;"")</f>
        <v>The Jai Mica Supply Co., PVT Ltd.</v>
      </c>
      <c r="S513" s="154" t="str">
        <f t="shared" ca="1" si="44"/>
        <v>IN</v>
      </c>
      <c r="T513" s="154" t="str">
        <f ca="1">IF(B513="","",IF(ISERROR(MATCH($J513,SorP!$B$1:$B$6261,0)),"",INDIRECT("'SorP'!$A$"&amp;MATCH($S513&amp;$J513,SorP!C:C,0))))</f>
        <v>IN-JH</v>
      </c>
      <c r="U513" s="167"/>
      <c r="V513" s="168">
        <f>IF(C513="",NA(),MATCH($B513&amp;$C513,'Smelter Look-up'!$J:$J,0))</f>
        <v>492</v>
      </c>
      <c r="X513" s="169">
        <f t="shared" ca="1" si="43"/>
        <v>0</v>
      </c>
      <c r="AB513" s="312" t="str">
        <f t="shared" si="40"/>
        <v>Mica</v>
      </c>
      <c r="AC513" s="169" t="str">
        <f t="shared" si="41"/>
        <v>Mica</v>
      </c>
      <c r="AD513" s="169" t="str">
        <f t="shared" si="42"/>
        <v>The Jai Mica Supply Co., PVT Ltd.</v>
      </c>
    </row>
    <row r="514" spans="1:30" s="169" customFormat="1" ht="25.5">
      <c r="A514" s="154" t="s">
        <v>20388</v>
      </c>
      <c r="B514" s="302" t="s">
        <v>41</v>
      </c>
      <c r="C514" s="151" t="s">
        <v>20372</v>
      </c>
      <c r="D514" s="148" t="s">
        <v>20372</v>
      </c>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Unknown</v>
      </c>
      <c r="T514" s="154" t="str">
        <f ca="1">IF(B514="","",IF(ISERROR(MATCH($J514,SorP!$B$1:$B$6261,0)),"",INDIRECT("'SorP'!$A$"&amp;MATCH($S514&amp;$J514,SorP!C:C,0))))</f>
        <v/>
      </c>
      <c r="U514" s="167"/>
      <c r="V514" s="168" t="e">
        <f>IF(C514="",NA(),MATCH($B514&amp;$C514,'Smelter Look-up'!$J:$J,0))</f>
        <v>#N/A</v>
      </c>
      <c r="X514" s="169">
        <f t="shared" ca="1" si="43"/>
        <v>0</v>
      </c>
      <c r="AB514" s="312" t="str">
        <f t="shared" si="40"/>
        <v>Mica</v>
      </c>
      <c r="AC514" s="169" t="str">
        <f t="shared" si="41"/>
        <v>Mica</v>
      </c>
      <c r="AD514" s="169" t="str">
        <f t="shared" si="42"/>
        <v>Vitar Insulation Manufacturers Limited</v>
      </c>
    </row>
    <row r="515" spans="1:30" s="169" customFormat="1" ht="51">
      <c r="A515" s="154" t="s">
        <v>341</v>
      </c>
      <c r="B515" s="302" t="s">
        <v>41</v>
      </c>
      <c r="C515" s="151" t="s">
        <v>339</v>
      </c>
      <c r="D515" s="148" t="s">
        <v>339</v>
      </c>
      <c r="E515" s="148" t="str">
        <f ca="1">IF(ISERROR($V515),"",OFFSET('Smelter Look-up'!$D$4,$V515-4,0)&amp;"")</f>
        <v>BRAZIL</v>
      </c>
      <c r="F515" s="148" t="str">
        <f ca="1">IF(ISERROR($V515),"",OFFSET('Smelter Look-up'!$E$4,$V515-4,0))</f>
        <v>CID003593</v>
      </c>
      <c r="G515" s="148" t="str">
        <f ca="1">IF(C515=$X$4,"Enter smelter details",IF(ISERROR($V515),"",OFFSET('Smelter Look-up'!$F$4,$V515-4,0)))</f>
        <v>RMI</v>
      </c>
      <c r="H515" s="204">
        <f ca="1">IF(ISERROR($V515),"",OFFSET('Smelter Look-up'!$G$4,$V515-4,0))</f>
        <v>0</v>
      </c>
      <c r="I515" s="205" t="str">
        <f ca="1">IF(ISERROR($V515),"",OFFSET('Smelter Look-up'!$H$4,$V515-4,0))</f>
        <v>Maracanaú</v>
      </c>
      <c r="J515" s="205" t="str">
        <f ca="1">IF(ISERROR($V515),"",OFFSET('Smelter Look-up'!$I$4,$V515-4,0))</f>
        <v>Ceará</v>
      </c>
      <c r="K515" s="149"/>
      <c r="L515" s="149"/>
      <c r="M515" s="149"/>
      <c r="N515" s="149"/>
      <c r="O515" s="149"/>
      <c r="P515" s="207"/>
      <c r="Q515" s="150"/>
      <c r="R515" s="148" t="str">
        <f ca="1">IF(ISERROR($V515),"",OFFSET('Smelter Look-up'!$C$4,$V515-4,0)&amp;"")</f>
        <v>VON ROLL BRAZIL LTDA</v>
      </c>
      <c r="S515" s="154" t="str">
        <f t="shared" ca="1" si="44"/>
        <v>BR</v>
      </c>
      <c r="T515" s="154" t="str">
        <f ca="1">IF(B515="","",IF(ISERROR(MATCH($J515,SorP!$B$1:$B$6261,0)),"",INDIRECT("'SorP'!$A$"&amp;MATCH($S515&amp;$J515,SorP!C:C,0))))</f>
        <v>BR-CE</v>
      </c>
      <c r="U515" s="167"/>
      <c r="V515" s="168">
        <f>IF(C515="",NA(),MATCH($B515&amp;$C515,'Smelter Look-up'!$J:$J,0))</f>
        <v>495</v>
      </c>
      <c r="X515" s="169">
        <f t="shared" ca="1" si="43"/>
        <v>0</v>
      </c>
      <c r="AB515" s="312" t="str">
        <f t="shared" si="40"/>
        <v>Mica</v>
      </c>
      <c r="AC515" s="169" t="str">
        <f t="shared" si="41"/>
        <v>Mica</v>
      </c>
      <c r="AD515" s="169" t="str">
        <f t="shared" si="42"/>
        <v>VON ROLL BRAZIL LTDA</v>
      </c>
    </row>
    <row r="516" spans="1:30" s="169" customFormat="1" ht="51">
      <c r="A516" s="154" t="s">
        <v>341</v>
      </c>
      <c r="B516" s="302" t="s">
        <v>41</v>
      </c>
      <c r="C516" s="151" t="s">
        <v>339</v>
      </c>
      <c r="D516" s="148" t="s">
        <v>339</v>
      </c>
      <c r="E516" s="148" t="str">
        <f ca="1">IF(ISERROR($V516),"",OFFSET('Smelter Look-up'!$D$4,$V516-4,0)&amp;"")</f>
        <v>BRAZIL</v>
      </c>
      <c r="F516" s="148" t="str">
        <f ca="1">IF(ISERROR($V516),"",OFFSET('Smelter Look-up'!$E$4,$V516-4,0))</f>
        <v>CID003593</v>
      </c>
      <c r="G516" s="148" t="str">
        <f ca="1">IF(C516=$X$4,"Enter smelter details",IF(ISERROR($V516),"",OFFSET('Smelter Look-up'!$F$4,$V516-4,0)))</f>
        <v>RMI</v>
      </c>
      <c r="H516" s="204">
        <f ca="1">IF(ISERROR($V516),"",OFFSET('Smelter Look-up'!$G$4,$V516-4,0))</f>
        <v>0</v>
      </c>
      <c r="I516" s="205" t="str">
        <f ca="1">IF(ISERROR($V516),"",OFFSET('Smelter Look-up'!$H$4,$V516-4,0))</f>
        <v>Maracanaú</v>
      </c>
      <c r="J516" s="205" t="str">
        <f ca="1">IF(ISERROR($V516),"",OFFSET('Smelter Look-up'!$I$4,$V516-4,0))</f>
        <v>Ceará</v>
      </c>
      <c r="K516" s="149"/>
      <c r="L516" s="149"/>
      <c r="M516" s="149"/>
      <c r="N516" s="149"/>
      <c r="O516" s="149"/>
      <c r="P516" s="207"/>
      <c r="Q516" s="150"/>
      <c r="R516" s="148" t="str">
        <f ca="1">IF(ISERROR($V516),"",OFFSET('Smelter Look-up'!$C$4,$V516-4,0)&amp;"")</f>
        <v>VON ROLL BRAZIL LTDA</v>
      </c>
      <c r="S516" s="154" t="str">
        <f t="shared" ca="1" si="44"/>
        <v>BR</v>
      </c>
      <c r="T516" s="154" t="str">
        <f ca="1">IF(B516="","",IF(ISERROR(MATCH($J516,SorP!$B$1:$B$6261,0)),"",INDIRECT("'SorP'!$A$"&amp;MATCH($S516&amp;$J516,SorP!C:C,0))))</f>
        <v>BR-CE</v>
      </c>
      <c r="U516" s="167"/>
      <c r="V516" s="168">
        <f>IF(C516="",NA(),MATCH($B516&amp;$C516,'Smelter Look-up'!$J:$J,0))</f>
        <v>495</v>
      </c>
      <c r="X516" s="169">
        <f t="shared" ca="1" si="43"/>
        <v>0</v>
      </c>
      <c r="AB516" s="312" t="str">
        <f t="shared" si="40"/>
        <v>Mica</v>
      </c>
      <c r="AC516" s="169" t="str">
        <f t="shared" si="41"/>
        <v>Mica</v>
      </c>
      <c r="AD516" s="169" t="str">
        <f t="shared" si="42"/>
        <v>VON ROLL BRAZIL LTDA</v>
      </c>
    </row>
    <row r="517" spans="1:30" s="169" customFormat="1" ht="51">
      <c r="A517" s="154" t="s">
        <v>341</v>
      </c>
      <c r="B517" s="302" t="s">
        <v>41</v>
      </c>
      <c r="C517" s="151" t="s">
        <v>339</v>
      </c>
      <c r="D517" s="148" t="s">
        <v>339</v>
      </c>
      <c r="E517" s="148" t="str">
        <f ca="1">IF(ISERROR($V517),"",OFFSET('Smelter Look-up'!$D$4,$V517-4,0)&amp;"")</f>
        <v>BRAZIL</v>
      </c>
      <c r="F517" s="148" t="str">
        <f ca="1">IF(ISERROR($V517),"",OFFSET('Smelter Look-up'!$E$4,$V517-4,0))</f>
        <v>CID003593</v>
      </c>
      <c r="G517" s="148" t="str">
        <f ca="1">IF(C517=$X$4,"Enter smelter details",IF(ISERROR($V517),"",OFFSET('Smelter Look-up'!$F$4,$V517-4,0)))</f>
        <v>RMI</v>
      </c>
      <c r="H517" s="204">
        <f ca="1">IF(ISERROR($V517),"",OFFSET('Smelter Look-up'!$G$4,$V517-4,0))</f>
        <v>0</v>
      </c>
      <c r="I517" s="205" t="str">
        <f ca="1">IF(ISERROR($V517),"",OFFSET('Smelter Look-up'!$H$4,$V517-4,0))</f>
        <v>Maracanaú</v>
      </c>
      <c r="J517" s="205" t="str">
        <f ca="1">IF(ISERROR($V517),"",OFFSET('Smelter Look-up'!$I$4,$V517-4,0))</f>
        <v>Ceará</v>
      </c>
      <c r="K517" s="149"/>
      <c r="L517" s="149"/>
      <c r="M517" s="149"/>
      <c r="N517" s="149"/>
      <c r="O517" s="149"/>
      <c r="P517" s="207"/>
      <c r="Q517" s="150"/>
      <c r="R517" s="148" t="str">
        <f ca="1">IF(ISERROR($V517),"",OFFSET('Smelter Look-up'!$C$4,$V517-4,0)&amp;"")</f>
        <v>VON ROLL BRAZIL LTDA</v>
      </c>
      <c r="S517" s="154" t="str">
        <f t="shared" ca="1" si="44"/>
        <v>BR</v>
      </c>
      <c r="T517" s="154" t="str">
        <f ca="1">IF(B517="","",IF(ISERROR(MATCH($J517,SorP!$B$1:$B$6261,0)),"",INDIRECT("'SorP'!$A$"&amp;MATCH($S517&amp;$J517,SorP!C:C,0))))</f>
        <v>BR-CE</v>
      </c>
      <c r="U517" s="167"/>
      <c r="V517" s="168">
        <f>IF(C517="",NA(),MATCH($B517&amp;$C517,'Smelter Look-up'!$J:$J,0))</f>
        <v>495</v>
      </c>
      <c r="X517" s="169">
        <f t="shared" ca="1" si="43"/>
        <v>0</v>
      </c>
      <c r="AB517" s="312" t="str">
        <f t="shared" si="40"/>
        <v>Mica</v>
      </c>
      <c r="AC517" s="169" t="str">
        <f t="shared" si="41"/>
        <v>Mica</v>
      </c>
      <c r="AD517" s="169" t="str">
        <f t="shared" si="42"/>
        <v>VON ROLL BRAZIL LTDA</v>
      </c>
    </row>
    <row r="518" spans="1:30" s="169" customFormat="1" ht="25.5">
      <c r="A518" s="154" t="s">
        <v>346</v>
      </c>
      <c r="B518" s="302" t="s">
        <v>41</v>
      </c>
      <c r="C518" s="151" t="s">
        <v>20373</v>
      </c>
      <c r="D518" s="148" t="s">
        <v>20373</v>
      </c>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Unknown</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Mica</v>
      </c>
      <c r="AC518" s="169" t="str">
        <f t="shared" ref="AC518:AC581" si="46">B518</f>
        <v>Mica</v>
      </c>
      <c r="AD518" s="169" t="str">
        <f t="shared" ref="AD518:AD581" si="47">IF(C518="Smelter not listed",D518,C518)</f>
        <v>YAMAGUCHI MICA CO., LTD.</v>
      </c>
    </row>
    <row r="519" spans="1:30" s="169" customFormat="1" ht="25.5">
      <c r="A519" s="154" t="s">
        <v>346</v>
      </c>
      <c r="B519" s="302" t="s">
        <v>41</v>
      </c>
      <c r="C519" s="151" t="s">
        <v>20373</v>
      </c>
      <c r="D519" s="148" t="s">
        <v>20373</v>
      </c>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Unknown</v>
      </c>
      <c r="T519" s="154" t="str">
        <f ca="1">IF(B519="","",IF(ISERROR(MATCH($J519,SorP!$B$1:$B$6261,0)),"",INDIRECT("'SorP'!$A$"&amp;MATCH($S519&amp;$J519,SorP!C:C,0))))</f>
        <v/>
      </c>
      <c r="U519" s="167"/>
      <c r="V519" s="168" t="e">
        <f>IF(C519="",NA(),MATCH($B519&amp;$C519,'Smelter Look-up'!$J:$J,0))</f>
        <v>#N/A</v>
      </c>
      <c r="X519" s="169">
        <f t="shared" ca="1" si="43"/>
        <v>0</v>
      </c>
      <c r="AB519" s="312" t="str">
        <f t="shared" si="45"/>
        <v>Mica</v>
      </c>
      <c r="AC519" s="169" t="str">
        <f t="shared" si="46"/>
        <v>Mica</v>
      </c>
      <c r="AD519" s="169" t="str">
        <f t="shared" si="47"/>
        <v>YAMAGUCHI MICA CO., LTD.</v>
      </c>
    </row>
    <row r="520" spans="1:30" s="169" customFormat="1" ht="102">
      <c r="A520" s="154" t="s">
        <v>11833</v>
      </c>
      <c r="B520" s="302" t="s">
        <v>41</v>
      </c>
      <c r="C520" s="151" t="s">
        <v>11834</v>
      </c>
      <c r="D520" s="148" t="s">
        <v>11834</v>
      </c>
      <c r="E520" s="148" t="str">
        <f ca="1">IF(ISERROR($V520),"",OFFSET('Smelter Look-up'!$D$4,$V520-4,0)&amp;"")</f>
        <v>JAPAN</v>
      </c>
      <c r="F520" s="148" t="str">
        <f ca="1">IF(ISERROR($V520),"",OFFSET('Smelter Look-up'!$E$4,$V520-4,0))</f>
        <v>CID003971</v>
      </c>
      <c r="G520" s="148" t="str">
        <f ca="1">IF(C520=$X$4,"Enter smelter details",IF(ISERROR($V520),"",OFFSET('Smelter Look-up'!$F$4,$V520-4,0)))</f>
        <v>RMI</v>
      </c>
      <c r="H520" s="204">
        <f ca="1">IF(ISERROR($V520),"",OFFSET('Smelter Look-up'!$G$4,$V520-4,0))</f>
        <v>0</v>
      </c>
      <c r="I520" s="205" t="str">
        <f ca="1">IF(ISERROR($V520),"",OFFSET('Smelter Look-up'!$H$4,$V520-4,0))</f>
        <v>Shinshiro</v>
      </c>
      <c r="J520" s="205" t="str">
        <f ca="1">IF(ISERROR($V520),"",OFFSET('Smelter Look-up'!$I$4,$V520-4,0))</f>
        <v>Aichi</v>
      </c>
      <c r="K520" s="149"/>
      <c r="L520" s="149"/>
      <c r="M520" s="149"/>
      <c r="N520" s="149"/>
      <c r="O520" s="149"/>
      <c r="P520" s="207"/>
      <c r="Q520" s="150"/>
      <c r="R520" s="148" t="str">
        <f ca="1">IF(ISERROR($V520),"",OFFSET('Smelter Look-up'!$C$4,$V520-4,0)&amp;"")</f>
        <v>Yamaguchi Mica Co., Ltd. Shinshiro Factory</v>
      </c>
      <c r="S520" s="154" t="str">
        <f t="shared" ca="1" si="44"/>
        <v>JP</v>
      </c>
      <c r="T520" s="154" t="str">
        <f ca="1">IF(B520="","",IF(ISERROR(MATCH($J520,SorP!$B$1:$B$6261,0)),"",INDIRECT("'SorP'!$A$"&amp;MATCH($S520&amp;$J520,SorP!C:C,0))))</f>
        <v>JP-23</v>
      </c>
      <c r="U520" s="167"/>
      <c r="V520" s="168">
        <f>IF(C520="",NA(),MATCH($B520&amp;$C520,'Smelter Look-up'!$J:$J,0))</f>
        <v>498</v>
      </c>
      <c r="X520" s="169">
        <f t="shared" ca="1" si="43"/>
        <v>0</v>
      </c>
      <c r="AB520" s="312" t="str">
        <f t="shared" si="45"/>
        <v>Mica</v>
      </c>
      <c r="AC520" s="169" t="str">
        <f t="shared" si="46"/>
        <v>Mica</v>
      </c>
      <c r="AD520" s="169" t="str">
        <f t="shared" si="47"/>
        <v>Yamaguchi Mica Co., Ltd. Shinshiro Factory</v>
      </c>
    </row>
    <row r="521" spans="1:30" s="169" customFormat="1" ht="102">
      <c r="A521" s="154" t="s">
        <v>11835</v>
      </c>
      <c r="B521" s="302" t="s">
        <v>41</v>
      </c>
      <c r="C521" s="151" t="s">
        <v>11836</v>
      </c>
      <c r="D521" s="148" t="s">
        <v>11836</v>
      </c>
      <c r="E521" s="148" t="str">
        <f ca="1">IF(ISERROR($V521),"",OFFSET('Smelter Look-up'!$D$4,$V521-4,0)&amp;"")</f>
        <v>JAPAN</v>
      </c>
      <c r="F521" s="148" t="str">
        <f ca="1">IF(ISERROR($V521),"",OFFSET('Smelter Look-up'!$E$4,$V521-4,0))</f>
        <v>CID003970</v>
      </c>
      <c r="G521" s="148" t="str">
        <f ca="1">IF(C521=$X$4,"Enter smelter details",IF(ISERROR($V521),"",OFFSET('Smelter Look-up'!$F$4,$V521-4,0)))</f>
        <v>RMI</v>
      </c>
      <c r="H521" s="204">
        <f ca="1">IF(ISERROR($V521),"",OFFSET('Smelter Look-up'!$G$4,$V521-4,0))</f>
        <v>0</v>
      </c>
      <c r="I521" s="205" t="str">
        <f ca="1">IF(ISERROR($V521),"",OFFSET('Smelter Look-up'!$H$4,$V521-4,0))</f>
        <v>Toyohashi</v>
      </c>
      <c r="J521" s="205" t="str">
        <f ca="1">IF(ISERROR($V521),"",OFFSET('Smelter Look-up'!$I$4,$V521-4,0))</f>
        <v>Aichi</v>
      </c>
      <c r="K521" s="149"/>
      <c r="L521" s="149"/>
      <c r="M521" s="149"/>
      <c r="N521" s="149"/>
      <c r="O521" s="149"/>
      <c r="P521" s="207"/>
      <c r="Q521" s="150"/>
      <c r="R521" s="148" t="str">
        <f ca="1">IF(ISERROR($V521),"",OFFSET('Smelter Look-up'!$C$4,$V521-4,0)&amp;"")</f>
        <v>Yamaguchi Mica Co., Ltd. Toyohashi Factory</v>
      </c>
      <c r="S521" s="154" t="str">
        <f t="shared" ca="1" si="44"/>
        <v>JP</v>
      </c>
      <c r="T521" s="154" t="str">
        <f ca="1">IF(B521="","",IF(ISERROR(MATCH($J521,SorP!$B$1:$B$6261,0)),"",INDIRECT("'SorP'!$A$"&amp;MATCH($S521&amp;$J521,SorP!C:C,0))))</f>
        <v>JP-23</v>
      </c>
      <c r="U521" s="167"/>
      <c r="V521" s="168">
        <f>IF(C521="",NA(),MATCH($B521&amp;$C521,'Smelter Look-up'!$J:$J,0))</f>
        <v>499</v>
      </c>
      <c r="X521" s="169">
        <f t="shared" ca="1" si="43"/>
        <v>0</v>
      </c>
      <c r="AB521" s="312" t="str">
        <f t="shared" si="45"/>
        <v>Mica</v>
      </c>
      <c r="AC521" s="169" t="str">
        <f t="shared" si="46"/>
        <v>Mica</v>
      </c>
      <c r="AD521" s="169" t="str">
        <f t="shared" si="47"/>
        <v>Yamaguchi Mica Co., Ltd. Toyohashi Factory</v>
      </c>
    </row>
    <row r="522" spans="1:30" s="169" customFormat="1" ht="38.25">
      <c r="A522" s="154" t="s">
        <v>19689</v>
      </c>
      <c r="B522" s="302" t="s">
        <v>18109</v>
      </c>
      <c r="C522" s="151" t="s">
        <v>19573</v>
      </c>
      <c r="D522" s="148" t="s">
        <v>19573</v>
      </c>
      <c r="E522" s="148" t="str">
        <f ca="1">IF(ISERROR($V522),"",OFFSET('Smelter Look-up'!$D$4,$V522-4,0)&amp;"")</f>
        <v>SPAIN</v>
      </c>
      <c r="F522" s="148" t="str">
        <f ca="1">IF(ISERROR($V522),"",OFFSET('Smelter Look-up'!$E$4,$V522-4,0))</f>
        <v>CID005486</v>
      </c>
      <c r="G522" s="148" t="str">
        <f ca="1">IF(C522=$X$4,"Enter smelter details",IF(ISERROR($V522),"",OFFSET('Smelter Look-up'!$F$4,$V522-4,0)))</f>
        <v>RMI</v>
      </c>
      <c r="H522" s="204">
        <f ca="1">IF(ISERROR($V522),"",OFFSET('Smelter Look-up'!$G$4,$V522-4,0))</f>
        <v>0</v>
      </c>
      <c r="I522" s="205" t="str">
        <f ca="1">IF(ISERROR($V522),"",OFFSET('Smelter Look-up'!$H$4,$V522-4,0))</f>
        <v>Huelva</v>
      </c>
      <c r="J522" s="205" t="str">
        <f ca="1">IF(ISERROR($V522),"",OFFSET('Smelter Look-up'!$I$4,$V522-4,0))</f>
        <v>Huelva</v>
      </c>
      <c r="K522" s="149"/>
      <c r="L522" s="149"/>
      <c r="M522" s="149"/>
      <c r="N522" s="149"/>
      <c r="O522" s="149"/>
      <c r="P522" s="207"/>
      <c r="Q522" s="150"/>
      <c r="R522" s="148" t="str">
        <f ca="1">IF(ISERROR($V522),"",OFFSET('Smelter Look-up'!$C$4,$V522-4,0)&amp;"")</f>
        <v>Atlantic Copper, S.L.U.</v>
      </c>
      <c r="S522" s="154" t="str">
        <f t="shared" ca="1" si="44"/>
        <v>ES</v>
      </c>
      <c r="T522" s="154" t="str">
        <f ca="1">IF(B522="","",IF(ISERROR(MATCH($J522,SorP!$B$1:$B$6261,0)),"",INDIRECT("'SorP'!$A$"&amp;MATCH($S522&amp;$J522,SorP!C:C,0))))</f>
        <v>ES-H</v>
      </c>
      <c r="U522" s="167"/>
      <c r="V522" s="168">
        <f>IF(C522="",NA(),MATCH($B522&amp;$C522,'Smelter Look-up'!$J:$J,0))</f>
        <v>503</v>
      </c>
      <c r="X522" s="169">
        <f t="shared" ca="1" si="43"/>
        <v>0</v>
      </c>
      <c r="AB522" s="312" t="str">
        <f t="shared" si="45"/>
        <v>Nickel</v>
      </c>
      <c r="AC522" s="169" t="str">
        <f t="shared" si="46"/>
        <v>Nickel</v>
      </c>
      <c r="AD522" s="169" t="str">
        <f t="shared" si="47"/>
        <v>Atlantic Copper, S.L.U.</v>
      </c>
    </row>
    <row r="523" spans="1:30" s="169" customFormat="1" ht="38.25">
      <c r="A523" s="154" t="s">
        <v>19689</v>
      </c>
      <c r="B523" s="302" t="s">
        <v>18109</v>
      </c>
      <c r="C523" s="151" t="s">
        <v>19573</v>
      </c>
      <c r="D523" s="148" t="s">
        <v>19573</v>
      </c>
      <c r="E523" s="148" t="str">
        <f ca="1">IF(ISERROR($V523),"",OFFSET('Smelter Look-up'!$D$4,$V523-4,0)&amp;"")</f>
        <v>SPAIN</v>
      </c>
      <c r="F523" s="148" t="str">
        <f ca="1">IF(ISERROR($V523),"",OFFSET('Smelter Look-up'!$E$4,$V523-4,0))</f>
        <v>CID005486</v>
      </c>
      <c r="G523" s="148" t="str">
        <f ca="1">IF(C523=$X$4,"Enter smelter details",IF(ISERROR($V523),"",OFFSET('Smelter Look-up'!$F$4,$V523-4,0)))</f>
        <v>RMI</v>
      </c>
      <c r="H523" s="204">
        <f ca="1">IF(ISERROR($V523),"",OFFSET('Smelter Look-up'!$G$4,$V523-4,0))</f>
        <v>0</v>
      </c>
      <c r="I523" s="205" t="str">
        <f ca="1">IF(ISERROR($V523),"",OFFSET('Smelter Look-up'!$H$4,$V523-4,0))</f>
        <v>Huelva</v>
      </c>
      <c r="J523" s="205" t="str">
        <f ca="1">IF(ISERROR($V523),"",OFFSET('Smelter Look-up'!$I$4,$V523-4,0))</f>
        <v>Huelva</v>
      </c>
      <c r="K523" s="149"/>
      <c r="L523" s="149"/>
      <c r="M523" s="149"/>
      <c r="N523" s="149"/>
      <c r="O523" s="149"/>
      <c r="P523" s="207"/>
      <c r="Q523" s="150"/>
      <c r="R523" s="148" t="str">
        <f ca="1">IF(ISERROR($V523),"",OFFSET('Smelter Look-up'!$C$4,$V523-4,0)&amp;"")</f>
        <v>Atlantic Copper, S.L.U.</v>
      </c>
      <c r="S523" s="154" t="str">
        <f t="shared" ca="1" si="44"/>
        <v>ES</v>
      </c>
      <c r="T523" s="154" t="str">
        <f ca="1">IF(B523="","",IF(ISERROR(MATCH($J523,SorP!$B$1:$B$6261,0)),"",INDIRECT("'SorP'!$A$"&amp;MATCH($S523&amp;$J523,SorP!C:C,0))))</f>
        <v>ES-H</v>
      </c>
      <c r="U523" s="167"/>
      <c r="V523" s="168">
        <f>IF(C523="",NA(),MATCH($B523&amp;$C523,'Smelter Look-up'!$J:$J,0))</f>
        <v>503</v>
      </c>
      <c r="X523" s="169">
        <f t="shared" ca="1" si="43"/>
        <v>0</v>
      </c>
      <c r="AB523" s="312" t="str">
        <f t="shared" si="45"/>
        <v>Nickel</v>
      </c>
      <c r="AC523" s="169" t="str">
        <f t="shared" si="46"/>
        <v>Nickel</v>
      </c>
      <c r="AD523" s="169" t="str">
        <f t="shared" si="47"/>
        <v>Atlantic Copper, S.L.U.</v>
      </c>
    </row>
    <row r="524" spans="1:30" s="169" customFormat="1" ht="51">
      <c r="A524" s="154" t="s">
        <v>19690</v>
      </c>
      <c r="B524" s="302" t="s">
        <v>18109</v>
      </c>
      <c r="C524" s="151" t="s">
        <v>11902</v>
      </c>
      <c r="D524" s="148" t="s">
        <v>11902</v>
      </c>
      <c r="E524" s="148" t="str">
        <f ca="1">IF(ISERROR($V524),"",OFFSET('Smelter Look-up'!$D$4,$V524-4,0)&amp;"")</f>
        <v>INDIA</v>
      </c>
      <c r="F524" s="148" t="str">
        <f ca="1">IF(ISERROR($V524),"",OFFSET('Smelter Look-up'!$E$4,$V524-4,0))</f>
        <v>CID004698</v>
      </c>
      <c r="G524" s="148" t="str">
        <f ca="1">IF(C524=$X$4,"Enter smelter details",IF(ISERROR($V524),"",OFFSET('Smelter Look-up'!$F$4,$V524-4,0)))</f>
        <v>RMI</v>
      </c>
      <c r="H524" s="204">
        <f ca="1">IF(ISERROR($V524),"",OFFSET('Smelter Look-up'!$G$4,$V524-4,0))</f>
        <v>0</v>
      </c>
      <c r="I524" s="205" t="str">
        <f ca="1">IF(ISERROR($V524),"",OFFSET('Smelter Look-up'!$H$4,$V524-4,0))</f>
        <v>Roorkee</v>
      </c>
      <c r="J524" s="205" t="str">
        <f ca="1">IF(ISERROR($V524),"",OFFSET('Smelter Look-up'!$I$4,$V524-4,0))</f>
        <v>Uttarākhand</v>
      </c>
      <c r="K524" s="149"/>
      <c r="L524" s="149"/>
      <c r="M524" s="149"/>
      <c r="N524" s="149"/>
      <c r="O524" s="149"/>
      <c r="P524" s="207"/>
      <c r="Q524" s="150"/>
      <c r="R524" s="148" t="str">
        <f ca="1">IF(ISERROR($V524),"",OFFSET('Smelter Look-up'!$C$4,$V524-4,0)&amp;"")</f>
        <v>Attero Recycling Pvt Ltd</v>
      </c>
      <c r="S524" s="154" t="str">
        <f t="shared" ca="1" si="44"/>
        <v>IN</v>
      </c>
      <c r="T524" s="154" t="str">
        <f ca="1">IF(B524="","",IF(ISERROR(MATCH($J524,SorP!$B$1:$B$6261,0)),"",INDIRECT("'SorP'!$A$"&amp;MATCH($S524&amp;$J524,SorP!C:C,0))))</f>
        <v>IN-UK</v>
      </c>
      <c r="U524" s="167"/>
      <c r="V524" s="168">
        <f>IF(C524="",NA(),MATCH($B524&amp;$C524,'Smelter Look-up'!$J:$J,0))</f>
        <v>504</v>
      </c>
      <c r="X524" s="169">
        <f t="shared" ca="1" si="43"/>
        <v>0</v>
      </c>
      <c r="AB524" s="312" t="str">
        <f t="shared" si="45"/>
        <v>Nickel</v>
      </c>
      <c r="AC524" s="169" t="str">
        <f t="shared" si="46"/>
        <v>Nickel</v>
      </c>
      <c r="AD524" s="169" t="str">
        <f t="shared" si="47"/>
        <v>Attero Recycling Pvt Ltd</v>
      </c>
    </row>
    <row r="525" spans="1:30" s="169" customFormat="1" ht="51">
      <c r="A525" s="154" t="s">
        <v>19691</v>
      </c>
      <c r="B525" s="302" t="s">
        <v>18109</v>
      </c>
      <c r="C525" s="151" t="s">
        <v>19574</v>
      </c>
      <c r="D525" s="148" t="s">
        <v>19574</v>
      </c>
      <c r="E525" s="148" t="str">
        <f ca="1">IF(ISERROR($V525),"",OFFSET('Smelter Look-up'!$D$4,$V525-4,0)&amp;"")</f>
        <v>GERMANY</v>
      </c>
      <c r="F525" s="148" t="str">
        <f ca="1">IF(ISERROR($V525),"",OFFSET('Smelter Look-up'!$E$4,$V525-4,0))</f>
        <v>CID005475</v>
      </c>
      <c r="G525" s="148" t="str">
        <f ca="1">IF(C525=$X$4,"Enter smelter details",IF(ISERROR($V525),"",OFFSET('Smelter Look-up'!$F$4,$V525-4,0)))</f>
        <v>RMI</v>
      </c>
      <c r="H525" s="204">
        <f ca="1">IF(ISERROR($V525),"",OFFSET('Smelter Look-up'!$G$4,$V525-4,0))</f>
        <v>0</v>
      </c>
      <c r="I525" s="205" t="str">
        <f ca="1">IF(ISERROR($V525),"",OFFSET('Smelter Look-up'!$H$4,$V525-4,0))</f>
        <v>Hamburg</v>
      </c>
      <c r="J525" s="205" t="str">
        <f ca="1">IF(ISERROR($V525),"",OFFSET('Smelter Look-up'!$I$4,$V525-4,0))</f>
        <v>Hamburg</v>
      </c>
      <c r="K525" s="149"/>
      <c r="L525" s="149"/>
      <c r="M525" s="149"/>
      <c r="N525" s="149"/>
      <c r="O525" s="149"/>
      <c r="P525" s="207"/>
      <c r="Q525" s="150"/>
      <c r="R525" s="148" t="str">
        <f ca="1">IF(ISERROR($V525),"",OFFSET('Smelter Look-up'!$C$4,$V525-4,0)&amp;"")</f>
        <v>Aurubis AG, Hamburg</v>
      </c>
      <c r="S525" s="154" t="str">
        <f t="shared" ca="1" si="44"/>
        <v>DE</v>
      </c>
      <c r="T525" s="154" t="str">
        <f ca="1">IF(B525="","",IF(ISERROR(MATCH($J525,SorP!$B$1:$B$6261,0)),"",INDIRECT("'SorP'!$A$"&amp;MATCH($S525&amp;$J525,SorP!C:C,0))))</f>
        <v>DE-HH</v>
      </c>
      <c r="U525" s="167"/>
      <c r="V525" s="168">
        <f>IF(C525="",NA(),MATCH($B525&amp;$C525,'Smelter Look-up'!$J:$J,0))</f>
        <v>505</v>
      </c>
      <c r="X525" s="169">
        <f t="shared" ca="1" si="43"/>
        <v>0</v>
      </c>
      <c r="AB525" s="312" t="str">
        <f t="shared" si="45"/>
        <v>Nickel</v>
      </c>
      <c r="AC525" s="169" t="str">
        <f t="shared" si="46"/>
        <v>Nickel</v>
      </c>
      <c r="AD525" s="169" t="str">
        <f t="shared" si="47"/>
        <v>Aurubis AG, Hamburg</v>
      </c>
    </row>
    <row r="526" spans="1:30" s="169" customFormat="1" ht="38.25">
      <c r="A526" s="154" t="s">
        <v>19692</v>
      </c>
      <c r="B526" s="302" t="s">
        <v>18109</v>
      </c>
      <c r="C526" s="151" t="s">
        <v>19575</v>
      </c>
      <c r="D526" s="148" t="s">
        <v>19575</v>
      </c>
      <c r="E526" s="148" t="str">
        <f ca="1">IF(ISERROR($V526),"",OFFSET('Smelter Look-up'!$D$4,$V526-4,0)&amp;"")</f>
        <v>GERMANY</v>
      </c>
      <c r="F526" s="148" t="str">
        <f ca="1">IF(ISERROR($V526),"",OFFSET('Smelter Look-up'!$E$4,$V526-4,0))</f>
        <v>CID005535</v>
      </c>
      <c r="G526" s="148" t="str">
        <f ca="1">IF(C526=$X$4,"Enter smelter details",IF(ISERROR($V526),"",OFFSET('Smelter Look-up'!$F$4,$V526-4,0)))</f>
        <v>RMI</v>
      </c>
      <c r="H526" s="204">
        <f ca="1">IF(ISERROR($V526),"",OFFSET('Smelter Look-up'!$G$4,$V526-4,0))</f>
        <v>0</v>
      </c>
      <c r="I526" s="205" t="str">
        <f ca="1">IF(ISERROR($V526),"",OFFSET('Smelter Look-up'!$H$4,$V526-4,0))</f>
        <v>Luenen</v>
      </c>
      <c r="J526" s="205" t="str">
        <f ca="1">IF(ISERROR($V526),"",OFFSET('Smelter Look-up'!$I$4,$V526-4,0))</f>
        <v>Nordrhein-Westfalen</v>
      </c>
      <c r="K526" s="149"/>
      <c r="L526" s="149"/>
      <c r="M526" s="149"/>
      <c r="N526" s="149"/>
      <c r="O526" s="149"/>
      <c r="P526" s="207"/>
      <c r="Q526" s="150"/>
      <c r="R526" s="148" t="str">
        <f ca="1">IF(ISERROR($V526),"",OFFSET('Smelter Look-up'!$C$4,$V526-4,0)&amp;"")</f>
        <v>Aurubis AG, Luenen</v>
      </c>
      <c r="S526" s="154" t="str">
        <f t="shared" ca="1" si="44"/>
        <v>DE</v>
      </c>
      <c r="T526" s="154" t="str">
        <f ca="1">IF(B526="","",IF(ISERROR(MATCH($J526,SorP!$B$1:$B$6261,0)),"",INDIRECT("'SorP'!$A$"&amp;MATCH($S526&amp;$J526,SorP!C:C,0))))</f>
        <v>DE-NW</v>
      </c>
      <c r="U526" s="167"/>
      <c r="V526" s="168">
        <f>IF(C526="",NA(),MATCH($B526&amp;$C526,'Smelter Look-up'!$J:$J,0))</f>
        <v>506</v>
      </c>
      <c r="X526" s="169">
        <f t="shared" ca="1" si="43"/>
        <v>0</v>
      </c>
      <c r="AB526" s="312" t="str">
        <f t="shared" si="45"/>
        <v>Nickel</v>
      </c>
      <c r="AC526" s="169" t="str">
        <f t="shared" si="46"/>
        <v>Nickel</v>
      </c>
      <c r="AD526" s="169" t="str">
        <f t="shared" si="47"/>
        <v>Aurubis AG, Luenen</v>
      </c>
    </row>
    <row r="527" spans="1:30" s="169" customFormat="1" ht="25.5">
      <c r="A527" s="154" t="s">
        <v>19693</v>
      </c>
      <c r="B527" s="302" t="s">
        <v>18109</v>
      </c>
      <c r="C527" s="151" t="s">
        <v>19578</v>
      </c>
      <c r="D527" s="148" t="s">
        <v>19578</v>
      </c>
      <c r="E527" s="148" t="str">
        <f ca="1">IF(ISERROR($V527),"",OFFSET('Smelter Look-up'!$D$4,$V527-4,0)&amp;"")</f>
        <v>BELGIUM</v>
      </c>
      <c r="F527" s="148" t="str">
        <f ca="1">IF(ISERROR($V527),"",OFFSET('Smelter Look-up'!$E$4,$V527-4,0))</f>
        <v>CID005570</v>
      </c>
      <c r="G527" s="148" t="str">
        <f ca="1">IF(C527=$X$4,"Enter smelter details",IF(ISERROR($V527),"",OFFSET('Smelter Look-up'!$F$4,$V527-4,0)))</f>
        <v>RMI</v>
      </c>
      <c r="H527" s="204">
        <f ca="1">IF(ISERROR($V527),"",OFFSET('Smelter Look-up'!$G$4,$V527-4,0))</f>
        <v>0</v>
      </c>
      <c r="I527" s="205" t="str">
        <f ca="1">IF(ISERROR($V527),"",OFFSET('Smelter Look-up'!$H$4,$V527-4,0))</f>
        <v>Beerse</v>
      </c>
      <c r="J527" s="205" t="str">
        <f ca="1">IF(ISERROR($V527),"",OFFSET('Smelter Look-up'!$I$4,$V527-4,0))</f>
        <v>Antwerpen</v>
      </c>
      <c r="K527" s="149"/>
      <c r="L527" s="149"/>
      <c r="M527" s="149"/>
      <c r="N527" s="149"/>
      <c r="O527" s="149"/>
      <c r="P527" s="207"/>
      <c r="Q527" s="150"/>
      <c r="R527" s="148" t="str">
        <f ca="1">IF(ISERROR($V527),"",OFFSET('Smelter Look-up'!$C$4,$V527-4,0)&amp;"")</f>
        <v>Aurubis Beerse</v>
      </c>
      <c r="S527" s="154" t="str">
        <f t="shared" ca="1" si="44"/>
        <v>BE</v>
      </c>
      <c r="T527" s="154" t="str">
        <f ca="1">IF(B527="","",IF(ISERROR(MATCH($J527,SorP!$B$1:$B$6261,0)),"",INDIRECT("'SorP'!$A$"&amp;MATCH($S527&amp;$J527,SorP!C:C,0))))</f>
        <v>BE-VAN</v>
      </c>
      <c r="U527" s="167"/>
      <c r="V527" s="168">
        <f>IF(C527="",NA(),MATCH($B527&amp;$C527,'Smelter Look-up'!$J:$J,0))</f>
        <v>507</v>
      </c>
      <c r="X527" s="169">
        <f t="shared" ca="1" si="43"/>
        <v>0</v>
      </c>
      <c r="AB527" s="312" t="str">
        <f t="shared" si="45"/>
        <v>Nickel</v>
      </c>
      <c r="AC527" s="169" t="str">
        <f t="shared" si="46"/>
        <v>Nickel</v>
      </c>
      <c r="AD527" s="169" t="str">
        <f t="shared" si="47"/>
        <v>Aurubis Beerse</v>
      </c>
    </row>
    <row r="528" spans="1:30" s="169" customFormat="1" ht="25.5">
      <c r="A528" s="154" t="s">
        <v>19693</v>
      </c>
      <c r="B528" s="302" t="s">
        <v>18109</v>
      </c>
      <c r="C528" s="151" t="s">
        <v>19578</v>
      </c>
      <c r="D528" s="148" t="s">
        <v>19578</v>
      </c>
      <c r="E528" s="148" t="str">
        <f ca="1">IF(ISERROR($V528),"",OFFSET('Smelter Look-up'!$D$4,$V528-4,0)&amp;"")</f>
        <v>BELGIUM</v>
      </c>
      <c r="F528" s="148" t="str">
        <f ca="1">IF(ISERROR($V528),"",OFFSET('Smelter Look-up'!$E$4,$V528-4,0))</f>
        <v>CID005570</v>
      </c>
      <c r="G528" s="148" t="str">
        <f ca="1">IF(C528=$X$4,"Enter smelter details",IF(ISERROR($V528),"",OFFSET('Smelter Look-up'!$F$4,$V528-4,0)))</f>
        <v>RMI</v>
      </c>
      <c r="H528" s="204">
        <f ca="1">IF(ISERROR($V528),"",OFFSET('Smelter Look-up'!$G$4,$V528-4,0))</f>
        <v>0</v>
      </c>
      <c r="I528" s="205" t="str">
        <f ca="1">IF(ISERROR($V528),"",OFFSET('Smelter Look-up'!$H$4,$V528-4,0))</f>
        <v>Beerse</v>
      </c>
      <c r="J528" s="205" t="str">
        <f ca="1">IF(ISERROR($V528),"",OFFSET('Smelter Look-up'!$I$4,$V528-4,0))</f>
        <v>Antwerpen</v>
      </c>
      <c r="K528" s="149"/>
      <c r="L528" s="149"/>
      <c r="M528" s="149"/>
      <c r="N528" s="149"/>
      <c r="O528" s="149"/>
      <c r="P528" s="207"/>
      <c r="Q528" s="150"/>
      <c r="R528" s="148" t="str">
        <f ca="1">IF(ISERROR($V528),"",OFFSET('Smelter Look-up'!$C$4,$V528-4,0)&amp;"")</f>
        <v>Aurubis Beerse</v>
      </c>
      <c r="S528" s="154" t="str">
        <f t="shared" ca="1" si="44"/>
        <v>BE</v>
      </c>
      <c r="T528" s="154" t="str">
        <f ca="1">IF(B528="","",IF(ISERROR(MATCH($J528,SorP!$B$1:$B$6261,0)),"",INDIRECT("'SorP'!$A$"&amp;MATCH($S528&amp;$J528,SorP!C:C,0))))</f>
        <v>BE-VAN</v>
      </c>
      <c r="U528" s="167"/>
      <c r="V528" s="168">
        <f>IF(C528="",NA(),MATCH($B528&amp;$C528,'Smelter Look-up'!$J:$J,0))</f>
        <v>507</v>
      </c>
      <c r="X528" s="169">
        <f t="shared" ca="1" si="43"/>
        <v>0</v>
      </c>
      <c r="AB528" s="312" t="str">
        <f t="shared" si="45"/>
        <v>Nickel</v>
      </c>
      <c r="AC528" s="169" t="str">
        <f t="shared" si="46"/>
        <v>Nickel</v>
      </c>
      <c r="AD528" s="169" t="str">
        <f t="shared" si="47"/>
        <v>Aurubis Beerse</v>
      </c>
    </row>
    <row r="529" spans="1:30" s="169" customFormat="1" ht="51">
      <c r="A529" s="154" t="s">
        <v>19691</v>
      </c>
      <c r="B529" s="302" t="s">
        <v>18109</v>
      </c>
      <c r="C529" s="151" t="s">
        <v>19574</v>
      </c>
      <c r="D529" s="148" t="s">
        <v>19574</v>
      </c>
      <c r="E529" s="148" t="str">
        <f ca="1">IF(ISERROR($V529),"",OFFSET('Smelter Look-up'!$D$4,$V529-4,0)&amp;"")</f>
        <v>GERMANY</v>
      </c>
      <c r="F529" s="148" t="str">
        <f ca="1">IF(ISERROR($V529),"",OFFSET('Smelter Look-up'!$E$4,$V529-4,0))</f>
        <v>CID005475</v>
      </c>
      <c r="G529" s="148" t="str">
        <f ca="1">IF(C529=$X$4,"Enter smelter details",IF(ISERROR($V529),"",OFFSET('Smelter Look-up'!$F$4,$V529-4,0)))</f>
        <v>RMI</v>
      </c>
      <c r="H529" s="204">
        <f ca="1">IF(ISERROR($V529),"",OFFSET('Smelter Look-up'!$G$4,$V529-4,0))</f>
        <v>0</v>
      </c>
      <c r="I529" s="205" t="str">
        <f ca="1">IF(ISERROR($V529),"",OFFSET('Smelter Look-up'!$H$4,$V529-4,0))</f>
        <v>Hamburg</v>
      </c>
      <c r="J529" s="205" t="str">
        <f ca="1">IF(ISERROR($V529),"",OFFSET('Smelter Look-up'!$I$4,$V529-4,0))</f>
        <v>Hamburg</v>
      </c>
      <c r="K529" s="149"/>
      <c r="L529" s="149"/>
      <c r="M529" s="149"/>
      <c r="N529" s="149"/>
      <c r="O529" s="149"/>
      <c r="P529" s="207"/>
      <c r="Q529" s="150"/>
      <c r="R529" s="148" t="str">
        <f ca="1">IF(ISERROR($V529),"",OFFSET('Smelter Look-up'!$C$4,$V529-4,0)&amp;"")</f>
        <v>Aurubis AG, Hamburg</v>
      </c>
      <c r="S529" s="154" t="str">
        <f t="shared" ca="1" si="44"/>
        <v>DE</v>
      </c>
      <c r="T529" s="154" t="str">
        <f ca="1">IF(B529="","",IF(ISERROR(MATCH($J529,SorP!$B$1:$B$6261,0)),"",INDIRECT("'SorP'!$A$"&amp;MATCH($S529&amp;$J529,SorP!C:C,0))))</f>
        <v>DE-HH</v>
      </c>
      <c r="U529" s="167"/>
      <c r="V529" s="168">
        <f>IF(C529="",NA(),MATCH($B529&amp;$C529,'Smelter Look-up'!$J:$J,0))</f>
        <v>505</v>
      </c>
      <c r="X529" s="169">
        <f t="shared" ca="1" si="43"/>
        <v>0</v>
      </c>
      <c r="AB529" s="312" t="str">
        <f t="shared" si="45"/>
        <v>Nickel</v>
      </c>
      <c r="AC529" s="169" t="str">
        <f t="shared" si="46"/>
        <v>Nickel</v>
      </c>
      <c r="AD529" s="169" t="str">
        <f t="shared" si="47"/>
        <v>Aurubis AG, Hamburg</v>
      </c>
    </row>
    <row r="530" spans="1:30" s="169" customFormat="1" ht="51">
      <c r="A530" s="154" t="s">
        <v>19691</v>
      </c>
      <c r="B530" s="302" t="s">
        <v>18109</v>
      </c>
      <c r="C530" s="151" t="s">
        <v>19574</v>
      </c>
      <c r="D530" s="148" t="s">
        <v>19574</v>
      </c>
      <c r="E530" s="148" t="str">
        <f ca="1">IF(ISERROR($V530),"",OFFSET('Smelter Look-up'!$D$4,$V530-4,0)&amp;"")</f>
        <v>GERMANY</v>
      </c>
      <c r="F530" s="148" t="str">
        <f ca="1">IF(ISERROR($V530),"",OFFSET('Smelter Look-up'!$E$4,$V530-4,0))</f>
        <v>CID005475</v>
      </c>
      <c r="G530" s="148" t="str">
        <f ca="1">IF(C530=$X$4,"Enter smelter details",IF(ISERROR($V530),"",OFFSET('Smelter Look-up'!$F$4,$V530-4,0)))</f>
        <v>RMI</v>
      </c>
      <c r="H530" s="204">
        <f ca="1">IF(ISERROR($V530),"",OFFSET('Smelter Look-up'!$G$4,$V530-4,0))</f>
        <v>0</v>
      </c>
      <c r="I530" s="205" t="str">
        <f ca="1">IF(ISERROR($V530),"",OFFSET('Smelter Look-up'!$H$4,$V530-4,0))</f>
        <v>Hamburg</v>
      </c>
      <c r="J530" s="205" t="str">
        <f ca="1">IF(ISERROR($V530),"",OFFSET('Smelter Look-up'!$I$4,$V530-4,0))</f>
        <v>Hamburg</v>
      </c>
      <c r="K530" s="149"/>
      <c r="L530" s="149"/>
      <c r="M530" s="149"/>
      <c r="N530" s="149"/>
      <c r="O530" s="149"/>
      <c r="P530" s="207"/>
      <c r="Q530" s="150"/>
      <c r="R530" s="148" t="str">
        <f ca="1">IF(ISERROR($V530),"",OFFSET('Smelter Look-up'!$C$4,$V530-4,0)&amp;"")</f>
        <v>Aurubis AG, Hamburg</v>
      </c>
      <c r="S530" s="154" t="str">
        <f t="shared" ca="1" si="44"/>
        <v>DE</v>
      </c>
      <c r="T530" s="154" t="str">
        <f ca="1">IF(B530="","",IF(ISERROR(MATCH($J530,SorP!$B$1:$B$6261,0)),"",INDIRECT("'SorP'!$A$"&amp;MATCH($S530&amp;$J530,SorP!C:C,0))))</f>
        <v>DE-HH</v>
      </c>
      <c r="U530" s="167"/>
      <c r="V530" s="168">
        <f>IF(C530="",NA(),MATCH($B530&amp;$C530,'Smelter Look-up'!$J:$J,0))</f>
        <v>505</v>
      </c>
      <c r="X530" s="169">
        <f t="shared" ca="1" si="43"/>
        <v>0</v>
      </c>
      <c r="AB530" s="312" t="str">
        <f t="shared" si="45"/>
        <v>Nickel</v>
      </c>
      <c r="AC530" s="169" t="str">
        <f t="shared" si="46"/>
        <v>Nickel</v>
      </c>
      <c r="AD530" s="169" t="str">
        <f t="shared" si="47"/>
        <v>Aurubis AG, Hamburg</v>
      </c>
    </row>
    <row r="531" spans="1:30" s="169" customFormat="1" ht="51">
      <c r="A531" s="154" t="s">
        <v>19694</v>
      </c>
      <c r="B531" s="302" t="s">
        <v>18109</v>
      </c>
      <c r="C531" s="151" t="s">
        <v>19554</v>
      </c>
      <c r="D531" s="148" t="s">
        <v>19554</v>
      </c>
      <c r="E531" s="148" t="str">
        <f ca="1">IF(ISERROR($V531),"",OFFSET('Smelter Look-up'!$D$4,$V531-4,0)&amp;"")</f>
        <v>AUSTRALIA</v>
      </c>
      <c r="F531" s="148" t="str">
        <f ca="1">IF(ISERROR($V531),"",OFFSET('Smelter Look-up'!$E$4,$V531-4,0))</f>
        <v>CID004447</v>
      </c>
      <c r="G531" s="148" t="str">
        <f ca="1">IF(C531=$X$4,"Enter smelter details",IF(ISERROR($V531),"",OFFSET('Smelter Look-up'!$F$4,$V531-4,0)))</f>
        <v>RMI</v>
      </c>
      <c r="H531" s="204">
        <f ca="1">IF(ISERROR($V531),"",OFFSET('Smelter Look-up'!$G$4,$V531-4,0))</f>
        <v>0</v>
      </c>
      <c r="I531" s="205" t="str">
        <f ca="1">IF(ISERROR($V531),"",OFFSET('Smelter Look-up'!$H$4,$V531-4,0))</f>
        <v>East Rockingham</v>
      </c>
      <c r="J531" s="205" t="str">
        <f ca="1">IF(ISERROR($V531),"",OFFSET('Smelter Look-up'!$I$4,$V531-4,0))</f>
        <v>Western Australia</v>
      </c>
      <c r="K531" s="149"/>
      <c r="L531" s="149"/>
      <c r="M531" s="149"/>
      <c r="N531" s="149"/>
      <c r="O531" s="149"/>
      <c r="P531" s="207"/>
      <c r="Q531" s="150"/>
      <c r="R531" s="148" t="str">
        <f ca="1">IF(ISERROR($V531),"",OFFSET('Smelter Look-up'!$C$4,$V531-4,0)&amp;"")</f>
        <v>BHP Nickel West Pty Ltd</v>
      </c>
      <c r="S531" s="154" t="str">
        <f t="shared" ca="1" si="44"/>
        <v>AU</v>
      </c>
      <c r="T531" s="154" t="str">
        <f ca="1">IF(B531="","",IF(ISERROR(MATCH($J531,SorP!$B$1:$B$6261,0)),"",INDIRECT("'SorP'!$A$"&amp;MATCH($S531&amp;$J531,SorP!C:C,0))))</f>
        <v>AU-WA</v>
      </c>
      <c r="U531" s="167"/>
      <c r="V531" s="168">
        <f>IF(C531="",NA(),MATCH($B531&amp;$C531,'Smelter Look-up'!$J:$J,0))</f>
        <v>511</v>
      </c>
      <c r="X531" s="169">
        <f t="shared" ca="1" si="43"/>
        <v>0</v>
      </c>
      <c r="AB531" s="312" t="str">
        <f t="shared" si="45"/>
        <v>Nickel</v>
      </c>
      <c r="AC531" s="169" t="str">
        <f t="shared" si="46"/>
        <v>Nickel</v>
      </c>
      <c r="AD531" s="169" t="str">
        <f t="shared" si="47"/>
        <v>BHP Nickel West Pty Ltd</v>
      </c>
    </row>
    <row r="532" spans="1:30" s="169" customFormat="1" ht="38.25">
      <c r="A532" s="154" t="s">
        <v>19695</v>
      </c>
      <c r="B532" s="302" t="s">
        <v>18109</v>
      </c>
      <c r="C532" s="151" t="s">
        <v>18129</v>
      </c>
      <c r="D532" s="148" t="s">
        <v>18129</v>
      </c>
      <c r="E532" s="148" t="str">
        <f ca="1">IF(ISERROR($V532),"",OFFSET('Smelter Look-up'!$D$4,$V532-4,0)&amp;"")</f>
        <v>FINLAND</v>
      </c>
      <c r="F532" s="148" t="str">
        <f ca="1">IF(ISERROR($V532),"",OFFSET('Smelter Look-up'!$E$4,$V532-4,0))</f>
        <v>CID004500</v>
      </c>
      <c r="G532" s="148" t="str">
        <f ca="1">IF(C532=$X$4,"Enter smelter details",IF(ISERROR($V532),"",OFFSET('Smelter Look-up'!$F$4,$V532-4,0)))</f>
        <v>RMI</v>
      </c>
      <c r="H532" s="204">
        <f ca="1">IF(ISERROR($V532),"",OFFSET('Smelter Look-up'!$G$4,$V532-4,0))</f>
        <v>0</v>
      </c>
      <c r="I532" s="205" t="str">
        <f ca="1">IF(ISERROR($V532),"",OFFSET('Smelter Look-up'!$H$4,$V532-4,0))</f>
        <v>Harjavalta</v>
      </c>
      <c r="J532" s="205" t="str">
        <f ca="1">IF(ISERROR($V532),"",OFFSET('Smelter Look-up'!$I$4,$V532-4,0))</f>
        <v>Satakunta</v>
      </c>
      <c r="K532" s="149"/>
      <c r="L532" s="149"/>
      <c r="M532" s="149"/>
      <c r="N532" s="149"/>
      <c r="O532" s="149"/>
      <c r="P532" s="207"/>
      <c r="Q532" s="150"/>
      <c r="R532" s="148" t="str">
        <f ca="1">IF(ISERROR($V532),"",OFFSET('Smelter Look-up'!$C$4,$V532-4,0)&amp;"")</f>
        <v>Boliden Harjavalta Oy</v>
      </c>
      <c r="S532" s="154" t="str">
        <f t="shared" ca="1" si="44"/>
        <v>FI</v>
      </c>
      <c r="T532" s="154" t="str">
        <f ca="1">IF(B532="","",IF(ISERROR(MATCH($J532,SorP!$B$1:$B$6261,0)),"",INDIRECT("'SorP'!$A$"&amp;MATCH($S532&amp;$J532,SorP!C:C,0))))</f>
        <v>FI-17</v>
      </c>
      <c r="U532" s="167"/>
      <c r="V532" s="168">
        <f>IF(C532="",NA(),MATCH($B532&amp;$C532,'Smelter Look-up'!$J:$J,0))</f>
        <v>512</v>
      </c>
      <c r="X532" s="169">
        <f t="shared" ca="1" si="43"/>
        <v>0</v>
      </c>
      <c r="AB532" s="312" t="str">
        <f t="shared" si="45"/>
        <v>Nickel</v>
      </c>
      <c r="AC532" s="169" t="str">
        <f t="shared" si="46"/>
        <v>Nickel</v>
      </c>
      <c r="AD532" s="169" t="str">
        <f t="shared" si="47"/>
        <v>Boliden Harjavalta Oy</v>
      </c>
    </row>
    <row r="533" spans="1:30" s="169" customFormat="1" ht="38.25">
      <c r="A533" s="154" t="s">
        <v>19696</v>
      </c>
      <c r="B533" s="302" t="s">
        <v>18109</v>
      </c>
      <c r="C533" s="151" t="s">
        <v>19429</v>
      </c>
      <c r="D533" s="148" t="s">
        <v>19429</v>
      </c>
      <c r="E533" s="148" t="str">
        <f ca="1">IF(ISERROR($V533),"",OFFSET('Smelter Look-up'!$D$4,$V533-4,0)&amp;"")</f>
        <v>FINLAND</v>
      </c>
      <c r="F533" s="148" t="str">
        <f ca="1">IF(ISERROR($V533),"",OFFSET('Smelter Look-up'!$E$4,$V533-4,0))</f>
        <v>CID005594</v>
      </c>
      <c r="G533" s="148" t="str">
        <f ca="1">IF(C533=$X$4,"Enter smelter details",IF(ISERROR($V533),"",OFFSET('Smelter Look-up'!$F$4,$V533-4,0)))</f>
        <v>RMI</v>
      </c>
      <c r="H533" s="204">
        <f ca="1">IF(ISERROR($V533),"",OFFSET('Smelter Look-up'!$G$4,$V533-4,0))</f>
        <v>0</v>
      </c>
      <c r="I533" s="205" t="str">
        <f ca="1">IF(ISERROR($V533),"",OFFSET('Smelter Look-up'!$H$4,$V533-4,0))</f>
        <v>Kokkola</v>
      </c>
      <c r="J533" s="205" t="str">
        <f ca="1">IF(ISERROR($V533),"",OFFSET('Smelter Look-up'!$I$4,$V533-4,0))</f>
        <v>Keski-Pohjanmaa</v>
      </c>
      <c r="K533" s="149"/>
      <c r="L533" s="149"/>
      <c r="M533" s="149"/>
      <c r="N533" s="149"/>
      <c r="O533" s="149"/>
      <c r="P533" s="207"/>
      <c r="Q533" s="150"/>
      <c r="R533" s="148" t="str">
        <f ca="1">IF(ISERROR($V533),"",OFFSET('Smelter Look-up'!$C$4,$V533-4,0)&amp;"")</f>
        <v>Boliden Kokkola Oy</v>
      </c>
      <c r="S533" s="154" t="str">
        <f t="shared" ca="1" si="44"/>
        <v>FI</v>
      </c>
      <c r="T533" s="154" t="str">
        <f ca="1">IF(B533="","",IF(ISERROR(MATCH($J533,SorP!$B$1:$B$6261,0)),"",INDIRECT("'SorP'!$A$"&amp;MATCH($S533&amp;$J533,SorP!C:C,0))))</f>
        <v>FI-07</v>
      </c>
      <c r="U533" s="167"/>
      <c r="V533" s="168">
        <f>IF(C533="",NA(),MATCH($B533&amp;$C533,'Smelter Look-up'!$J:$J,0))</f>
        <v>513</v>
      </c>
      <c r="X533" s="169">
        <f t="shared" ca="1" si="43"/>
        <v>0</v>
      </c>
      <c r="AB533" s="312" t="str">
        <f t="shared" si="45"/>
        <v>Nickel</v>
      </c>
      <c r="AC533" s="169" t="str">
        <f t="shared" si="46"/>
        <v>Nickel</v>
      </c>
      <c r="AD533" s="169" t="str">
        <f t="shared" si="47"/>
        <v>Boliden Kokkola Oy</v>
      </c>
    </row>
    <row r="534" spans="1:30" s="169" customFormat="1" ht="63.75">
      <c r="A534" s="154" t="s">
        <v>19697</v>
      </c>
      <c r="B534" s="302" t="s">
        <v>18109</v>
      </c>
      <c r="C534" s="151" t="s">
        <v>19584</v>
      </c>
      <c r="D534" s="148" t="s">
        <v>19584</v>
      </c>
      <c r="E534" s="148" t="str">
        <f ca="1">IF(ISERROR($V534),"",OFFSET('Smelter Look-up'!$D$4,$V534-4,0)&amp;"")</f>
        <v>SWEDEN</v>
      </c>
      <c r="F534" s="148" t="str">
        <f ca="1">IF(ISERROR($V534),"",OFFSET('Smelter Look-up'!$E$4,$V534-4,0))</f>
        <v>CID005598</v>
      </c>
      <c r="G534" s="148" t="str">
        <f ca="1">IF(C534=$X$4,"Enter smelter details",IF(ISERROR($V534),"",OFFSET('Smelter Look-up'!$F$4,$V534-4,0)))</f>
        <v>RMI</v>
      </c>
      <c r="H534" s="204">
        <f ca="1">IF(ISERROR($V534),"",OFFSET('Smelter Look-up'!$G$4,$V534-4,0))</f>
        <v>0</v>
      </c>
      <c r="I534" s="205" t="str">
        <f ca="1">IF(ISERROR($V534),"",OFFSET('Smelter Look-up'!$H$4,$V534-4,0))</f>
        <v>Skelleftea</v>
      </c>
      <c r="J534" s="205" t="str">
        <f ca="1">IF(ISERROR($V534),"",OFFSET('Smelter Look-up'!$I$4,$V534-4,0))</f>
        <v>Västerbottens län [SE-24]</v>
      </c>
      <c r="K534" s="149"/>
      <c r="L534" s="149"/>
      <c r="M534" s="149"/>
      <c r="N534" s="149"/>
      <c r="O534" s="149"/>
      <c r="P534" s="207"/>
      <c r="Q534" s="150"/>
      <c r="R534" s="148" t="str">
        <f ca="1">IF(ISERROR($V534),"",OFFSET('Smelter Look-up'!$C$4,$V534-4,0)&amp;"")</f>
        <v>Boliden Mineral AB (Ronnskar)</v>
      </c>
      <c r="S534" s="154" t="str">
        <f t="shared" ca="1" si="44"/>
        <v>SE</v>
      </c>
      <c r="T534" s="154" t="str">
        <f ca="1">IF(B534="","",IF(ISERROR(MATCH($J534,SorP!$B$1:$B$6261,0)),"",INDIRECT("'SorP'!$A$"&amp;MATCH($S534&amp;$J534,SorP!C:C,0))))</f>
        <v>SE-AC</v>
      </c>
      <c r="U534" s="167"/>
      <c r="V534" s="168">
        <f>IF(C534="",NA(),MATCH($B534&amp;$C534,'Smelter Look-up'!$J:$J,0))</f>
        <v>514</v>
      </c>
      <c r="X534" s="169">
        <f t="shared" ca="1" si="43"/>
        <v>0</v>
      </c>
      <c r="AB534" s="312" t="str">
        <f t="shared" si="45"/>
        <v>Nickel</v>
      </c>
      <c r="AC534" s="169" t="str">
        <f t="shared" si="46"/>
        <v>Nickel</v>
      </c>
      <c r="AD534" s="169" t="str">
        <f t="shared" si="47"/>
        <v>Boliden Mineral AB (Ronnskar)</v>
      </c>
    </row>
    <row r="535" spans="1:30" s="169" customFormat="1" ht="51">
      <c r="A535" s="154" t="s">
        <v>19694</v>
      </c>
      <c r="B535" s="302" t="s">
        <v>18109</v>
      </c>
      <c r="C535" s="151" t="s">
        <v>19554</v>
      </c>
      <c r="D535" s="148" t="s">
        <v>19554</v>
      </c>
      <c r="E535" s="148" t="str">
        <f ca="1">IF(ISERROR($V535),"",OFFSET('Smelter Look-up'!$D$4,$V535-4,0)&amp;"")</f>
        <v>AUSTRALIA</v>
      </c>
      <c r="F535" s="148" t="str">
        <f ca="1">IF(ISERROR($V535),"",OFFSET('Smelter Look-up'!$E$4,$V535-4,0))</f>
        <v>CID004447</v>
      </c>
      <c r="G535" s="148" t="str">
        <f ca="1">IF(C535=$X$4,"Enter smelter details",IF(ISERROR($V535),"",OFFSET('Smelter Look-up'!$F$4,$V535-4,0)))</f>
        <v>RMI</v>
      </c>
      <c r="H535" s="204">
        <f ca="1">IF(ISERROR($V535),"",OFFSET('Smelter Look-up'!$G$4,$V535-4,0))</f>
        <v>0</v>
      </c>
      <c r="I535" s="205" t="str">
        <f ca="1">IF(ISERROR($V535),"",OFFSET('Smelter Look-up'!$H$4,$V535-4,0))</f>
        <v>East Rockingham</v>
      </c>
      <c r="J535" s="205" t="str">
        <f ca="1">IF(ISERROR($V535),"",OFFSET('Smelter Look-up'!$I$4,$V535-4,0))</f>
        <v>Western Australia</v>
      </c>
      <c r="K535" s="149"/>
      <c r="L535" s="149"/>
      <c r="M535" s="149"/>
      <c r="N535" s="149"/>
      <c r="O535" s="149"/>
      <c r="P535" s="207"/>
      <c r="Q535" s="150"/>
      <c r="R535" s="148" t="str">
        <f ca="1">IF(ISERROR($V535),"",OFFSET('Smelter Look-up'!$C$4,$V535-4,0)&amp;"")</f>
        <v>BHP Nickel West Pty Ltd</v>
      </c>
      <c r="S535" s="154" t="str">
        <f t="shared" ca="1" si="44"/>
        <v>AU</v>
      </c>
      <c r="T535" s="154" t="str">
        <f ca="1">IF(B535="","",IF(ISERROR(MATCH($J535,SorP!$B$1:$B$6261,0)),"",INDIRECT("'SorP'!$A$"&amp;MATCH($S535&amp;$J535,SorP!C:C,0))))</f>
        <v>AU-WA</v>
      </c>
      <c r="U535" s="167"/>
      <c r="V535" s="168">
        <f>IF(C535="",NA(),MATCH($B535&amp;$C535,'Smelter Look-up'!$J:$J,0))</f>
        <v>511</v>
      </c>
      <c r="X535" s="169">
        <f t="shared" ca="1" si="43"/>
        <v>0</v>
      </c>
      <c r="AB535" s="312" t="str">
        <f t="shared" si="45"/>
        <v>Nickel</v>
      </c>
      <c r="AC535" s="169" t="str">
        <f t="shared" si="46"/>
        <v>Nickel</v>
      </c>
      <c r="AD535" s="169" t="str">
        <f t="shared" si="47"/>
        <v>BHP Nickel West Pty Ltd</v>
      </c>
    </row>
    <row r="536" spans="1:30" s="169" customFormat="1" ht="25.5">
      <c r="A536" s="154" t="s">
        <v>20389</v>
      </c>
      <c r="B536" s="302" t="s">
        <v>18109</v>
      </c>
      <c r="C536" s="151" t="s">
        <v>20352</v>
      </c>
      <c r="D536" s="148" t="s">
        <v>20352</v>
      </c>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Unknown</v>
      </c>
      <c r="T536" s="154" t="str">
        <f ca="1">IF(B536="","",IF(ISERROR(MATCH($J536,SorP!$B$1:$B$6261,0)),"",INDIRECT("'SorP'!$A$"&amp;MATCH($S536&amp;$J536,SorP!C:C,0))))</f>
        <v/>
      </c>
      <c r="U536" s="167"/>
      <c r="V536" s="168" t="e">
        <f>IF(C536="",NA(),MATCH($B536&amp;$C536,'Smelter Look-up'!$J:$J,0))</f>
        <v>#N/A</v>
      </c>
      <c r="X536" s="169">
        <f t="shared" ca="1" si="43"/>
        <v>0</v>
      </c>
      <c r="AB536" s="312" t="str">
        <f t="shared" si="45"/>
        <v>Nickel</v>
      </c>
      <c r="AC536" s="169" t="str">
        <f t="shared" si="46"/>
        <v>Nickel</v>
      </c>
      <c r="AD536" s="169" t="str">
        <f t="shared" si="47"/>
        <v>Cobalt Refinery Company Inc. (COREFCO)</v>
      </c>
    </row>
    <row r="537" spans="1:30" s="169" customFormat="1" ht="76.5">
      <c r="A537" s="154" t="s">
        <v>18333</v>
      </c>
      <c r="B537" s="302" t="s">
        <v>18109</v>
      </c>
      <c r="C537" s="151" t="s">
        <v>18332</v>
      </c>
      <c r="D537" s="148" t="s">
        <v>18332</v>
      </c>
      <c r="E537" s="148" t="str">
        <f ca="1">IF(ISERROR($V537),"",OFFSET('Smelter Look-up'!$D$4,$V537-4,0)&amp;"")</f>
        <v>PHILIPPINES</v>
      </c>
      <c r="F537" s="148" t="str">
        <f ca="1">IF(ISERROR($V537),"",OFFSET('Smelter Look-up'!$E$4,$V537-4,0))</f>
        <v>CID004575</v>
      </c>
      <c r="G537" s="148" t="str">
        <f ca="1">IF(C537=$X$4,"Enter smelter details",IF(ISERROR($V537),"",OFFSET('Smelter Look-up'!$F$4,$V537-4,0)))</f>
        <v>RMI</v>
      </c>
      <c r="H537" s="204">
        <f ca="1">IF(ISERROR($V537),"",OFFSET('Smelter Look-up'!$G$4,$V537-4,0))</f>
        <v>0</v>
      </c>
      <c r="I537" s="205" t="str">
        <f ca="1">IF(ISERROR($V537),"",OFFSET('Smelter Look-up'!$H$4,$V537-4,0))</f>
        <v>Barangay Rio Tuba, Municipality of Bataraza</v>
      </c>
      <c r="J537" s="205" t="str">
        <f ca="1">IF(ISERROR($V537),"",OFFSET('Smelter Look-up'!$I$4,$V537-4,0))</f>
        <v>Palawan</v>
      </c>
      <c r="K537" s="149"/>
      <c r="L537" s="149"/>
      <c r="M537" s="149"/>
      <c r="N537" s="149"/>
      <c r="O537" s="149"/>
      <c r="P537" s="207"/>
      <c r="Q537" s="150"/>
      <c r="R537" s="148" t="str">
        <f ca="1">IF(ISERROR($V537),"",OFFSET('Smelter Look-up'!$C$4,$V537-4,0)&amp;"")</f>
        <v>Coral Bay Nickel Corporation (CBNC)</v>
      </c>
      <c r="S537" s="154" t="str">
        <f t="shared" ca="1" si="44"/>
        <v>PH</v>
      </c>
      <c r="T537" s="154" t="str">
        <f ca="1">IF(B537="","",IF(ISERROR(MATCH($J537,SorP!$B$1:$B$6261,0)),"",INDIRECT("'SorP'!$A$"&amp;MATCH($S537&amp;$J537,SorP!C:C,0))))</f>
        <v>PH-PLW</v>
      </c>
      <c r="U537" s="167"/>
      <c r="V537" s="168">
        <f>IF(C537="",NA(),MATCH($B537&amp;$C537,'Smelter Look-up'!$J:$J,0))</f>
        <v>516</v>
      </c>
      <c r="X537" s="169">
        <f t="shared" ca="1" si="43"/>
        <v>0</v>
      </c>
      <c r="AB537" s="312" t="str">
        <f t="shared" si="45"/>
        <v>Nickel</v>
      </c>
      <c r="AC537" s="169" t="str">
        <f t="shared" si="46"/>
        <v>Nickel</v>
      </c>
      <c r="AD537" s="169" t="str">
        <f t="shared" si="47"/>
        <v>Coral Bay Nickel Corporation (CBNC)</v>
      </c>
    </row>
    <row r="538" spans="1:30" s="169" customFormat="1" ht="76.5">
      <c r="A538" s="154" t="s">
        <v>18333</v>
      </c>
      <c r="B538" s="302" t="s">
        <v>18109</v>
      </c>
      <c r="C538" s="151" t="s">
        <v>18332</v>
      </c>
      <c r="D538" s="148" t="s">
        <v>18332</v>
      </c>
      <c r="E538" s="148" t="str">
        <f ca="1">IF(ISERROR($V538),"",OFFSET('Smelter Look-up'!$D$4,$V538-4,0)&amp;"")</f>
        <v>PHILIPPINES</v>
      </c>
      <c r="F538" s="148" t="str">
        <f ca="1">IF(ISERROR($V538),"",OFFSET('Smelter Look-up'!$E$4,$V538-4,0))</f>
        <v>CID004575</v>
      </c>
      <c r="G538" s="148" t="str">
        <f ca="1">IF(C538=$X$4,"Enter smelter details",IF(ISERROR($V538),"",OFFSET('Smelter Look-up'!$F$4,$V538-4,0)))</f>
        <v>RMI</v>
      </c>
      <c r="H538" s="204">
        <f ca="1">IF(ISERROR($V538),"",OFFSET('Smelter Look-up'!$G$4,$V538-4,0))</f>
        <v>0</v>
      </c>
      <c r="I538" s="205" t="str">
        <f ca="1">IF(ISERROR($V538),"",OFFSET('Smelter Look-up'!$H$4,$V538-4,0))</f>
        <v>Barangay Rio Tuba, Municipality of Bataraza</v>
      </c>
      <c r="J538" s="205" t="str">
        <f ca="1">IF(ISERROR($V538),"",OFFSET('Smelter Look-up'!$I$4,$V538-4,0))</f>
        <v>Palawan</v>
      </c>
      <c r="K538" s="149"/>
      <c r="L538" s="149"/>
      <c r="M538" s="149"/>
      <c r="N538" s="149"/>
      <c r="O538" s="149"/>
      <c r="P538" s="207"/>
      <c r="Q538" s="150"/>
      <c r="R538" s="148" t="str">
        <f ca="1">IF(ISERROR($V538),"",OFFSET('Smelter Look-up'!$C$4,$V538-4,0)&amp;"")</f>
        <v>Coral Bay Nickel Corporation (CBNC)</v>
      </c>
      <c r="S538" s="154" t="str">
        <f t="shared" ca="1" si="44"/>
        <v>PH</v>
      </c>
      <c r="T538" s="154" t="str">
        <f ca="1">IF(B538="","",IF(ISERROR(MATCH($J538,SorP!$B$1:$B$6261,0)),"",INDIRECT("'SorP'!$A$"&amp;MATCH($S538&amp;$J538,SorP!C:C,0))))</f>
        <v>PH-PLW</v>
      </c>
      <c r="U538" s="167"/>
      <c r="V538" s="168">
        <f>IF(C538="",NA(),MATCH($B538&amp;$C538,'Smelter Look-up'!$J:$J,0))</f>
        <v>516</v>
      </c>
      <c r="X538" s="169">
        <f t="shared" ca="1" si="43"/>
        <v>0</v>
      </c>
      <c r="AB538" s="312" t="str">
        <f t="shared" si="45"/>
        <v>Nickel</v>
      </c>
      <c r="AC538" s="169" t="str">
        <f t="shared" si="46"/>
        <v>Nickel</v>
      </c>
      <c r="AD538" s="169" t="str">
        <f t="shared" si="47"/>
        <v>Coral Bay Nickel Corporation (CBNC)</v>
      </c>
    </row>
    <row r="539" spans="1:30" s="169" customFormat="1" ht="25.5">
      <c r="A539" s="154" t="s">
        <v>18335</v>
      </c>
      <c r="B539" s="302" t="s">
        <v>18109</v>
      </c>
      <c r="C539" s="151" t="s">
        <v>20353</v>
      </c>
      <c r="D539" s="148" t="s">
        <v>20353</v>
      </c>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Unknown</v>
      </c>
      <c r="T539" s="154" t="str">
        <f ca="1">IF(B539="","",IF(ISERROR(MATCH($J539,SorP!$B$1:$B$6261,0)),"",INDIRECT("'SorP'!$A$"&amp;MATCH($S539&amp;$J539,SorP!C:C,0))))</f>
        <v/>
      </c>
      <c r="U539" s="167"/>
      <c r="V539" s="168" t="e">
        <f>IF(C539="",NA(),MATCH($B539&amp;$C539,'Smelter Look-up'!$J:$J,0))</f>
        <v>#N/A</v>
      </c>
      <c r="X539" s="169">
        <f t="shared" ca="1" si="43"/>
        <v>0</v>
      </c>
      <c r="AB539" s="312" t="str">
        <f t="shared" si="45"/>
        <v>Nickel</v>
      </c>
      <c r="AC539" s="169" t="str">
        <f t="shared" si="46"/>
        <v>Nickel</v>
      </c>
      <c r="AD539" s="169" t="str">
        <f t="shared" si="47"/>
        <v>Dynatec Madagascar SA / Ambatovy</v>
      </c>
    </row>
    <row r="540" spans="1:30" s="169" customFormat="1" ht="25.5">
      <c r="A540" s="154" t="s">
        <v>18335</v>
      </c>
      <c r="B540" s="302" t="s">
        <v>18109</v>
      </c>
      <c r="C540" s="151" t="s">
        <v>20353</v>
      </c>
      <c r="D540" s="148" t="s">
        <v>20353</v>
      </c>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Unknown</v>
      </c>
      <c r="T540" s="154" t="str">
        <f ca="1">IF(B540="","",IF(ISERROR(MATCH($J540,SorP!$B$1:$B$6261,0)),"",INDIRECT("'SorP'!$A$"&amp;MATCH($S540&amp;$J540,SorP!C:C,0))))</f>
        <v/>
      </c>
      <c r="U540" s="167"/>
      <c r="V540" s="168" t="e">
        <f>IF(C540="",NA(),MATCH($B540&amp;$C540,'Smelter Look-up'!$J:$J,0))</f>
        <v>#N/A</v>
      </c>
      <c r="X540" s="169">
        <f t="shared" ca="1" si="43"/>
        <v>0</v>
      </c>
      <c r="AB540" s="312" t="str">
        <f t="shared" si="45"/>
        <v>Nickel</v>
      </c>
      <c r="AC540" s="169" t="str">
        <f t="shared" si="46"/>
        <v>Nickel</v>
      </c>
      <c r="AD540" s="169" t="str">
        <f t="shared" si="47"/>
        <v>Dynatec Madagascar SA / Ambatovy</v>
      </c>
    </row>
    <row r="541" spans="1:30" s="169" customFormat="1" ht="51">
      <c r="A541" s="154" t="s">
        <v>18336</v>
      </c>
      <c r="B541" s="302" t="s">
        <v>18109</v>
      </c>
      <c r="C541" s="151" t="s">
        <v>11905</v>
      </c>
      <c r="D541" s="148" t="s">
        <v>11905</v>
      </c>
      <c r="E541" s="148" t="str">
        <f ca="1">IF(ISERROR($V541),"",OFFSET('Smelter Look-up'!$D$4,$V541-4,0)&amp;"")</f>
        <v>KOREA, REPUBLIC OF</v>
      </c>
      <c r="F541" s="148" t="str">
        <f ca="1">IF(ISERROR($V541),"",OFFSET('Smelter Look-up'!$E$4,$V541-4,0))</f>
        <v>CID004493</v>
      </c>
      <c r="G541" s="148" t="str">
        <f ca="1">IF(C541=$X$4,"Enter smelter details",IF(ISERROR($V541),"",OFFSET('Smelter Look-up'!$F$4,$V541-4,0)))</f>
        <v>RMI</v>
      </c>
      <c r="H541" s="204">
        <f ca="1">IF(ISERROR($V541),"",OFFSET('Smelter Look-up'!$G$4,$V541-4,0))</f>
        <v>0</v>
      </c>
      <c r="I541" s="205" t="str">
        <f ca="1">IF(ISERROR($V541),"",OFFSET('Smelter Look-up'!$H$4,$V541-4,0))</f>
        <v>Cheongju-si</v>
      </c>
      <c r="J541" s="205" t="str">
        <f ca="1">IF(ISERROR($V541),"",OFFSET('Smelter Look-up'!$I$4,$V541-4,0))</f>
        <v>Chungcheongbuk-do</v>
      </c>
      <c r="K541" s="149"/>
      <c r="L541" s="149"/>
      <c r="M541" s="149"/>
      <c r="N541" s="149"/>
      <c r="O541" s="149"/>
      <c r="P541" s="207"/>
      <c r="Q541" s="150"/>
      <c r="R541" s="148" t="str">
        <f ca="1">IF(ISERROR($V541),"",OFFSET('Smelter Look-up'!$C$4,$V541-4,0)&amp;"")</f>
        <v>Ecopro Materials Co., Ltd.</v>
      </c>
      <c r="S541" s="154" t="str">
        <f t="shared" ca="1" si="44"/>
        <v>KR</v>
      </c>
      <c r="T541" s="154" t="str">
        <f ca="1">IF(B541="","",IF(ISERROR(MATCH($J541,SorP!$B$1:$B$6261,0)),"",INDIRECT("'SorP'!$A$"&amp;MATCH($S541&amp;$J541,SorP!C:C,0))))</f>
        <v>KR-43</v>
      </c>
      <c r="U541" s="167"/>
      <c r="V541" s="168">
        <f>IF(C541="",NA(),MATCH($B541&amp;$C541,'Smelter Look-up'!$J:$J,0))</f>
        <v>519</v>
      </c>
      <c r="X541" s="169">
        <f t="shared" ca="1" si="43"/>
        <v>0</v>
      </c>
      <c r="AB541" s="312" t="str">
        <f t="shared" si="45"/>
        <v>Nickel</v>
      </c>
      <c r="AC541" s="169" t="str">
        <f t="shared" si="46"/>
        <v>Nickel</v>
      </c>
      <c r="AD541" s="169" t="str">
        <f t="shared" si="47"/>
        <v>Ecopro Materials Co., Ltd.</v>
      </c>
    </row>
    <row r="542" spans="1:30" s="169" customFormat="1" ht="76.5">
      <c r="A542" s="154" t="s">
        <v>19699</v>
      </c>
      <c r="B542" s="302" t="s">
        <v>18109</v>
      </c>
      <c r="C542" s="151" t="s">
        <v>19609</v>
      </c>
      <c r="D542" s="148" t="s">
        <v>19609</v>
      </c>
      <c r="E542" s="148" t="str">
        <f ca="1">IF(ISERROR($V542),"",OFFSET('Smelter Look-up'!$D$4,$V542-4,0)&amp;"")</f>
        <v>UNITED STATES OF AMERICA</v>
      </c>
      <c r="F542" s="148" t="str">
        <f ca="1">IF(ISERROR($V542),"",OFFSET('Smelter Look-up'!$E$4,$V542-4,0))</f>
        <v>CID005408</v>
      </c>
      <c r="G542" s="148" t="str">
        <f ca="1">IF(C542=$X$4,"Enter smelter details",IF(ISERROR($V542),"",OFFSET('Smelter Look-up'!$F$4,$V542-4,0)))</f>
        <v>RMI</v>
      </c>
      <c r="H542" s="204">
        <f ca="1">IF(ISERROR($V542),"",OFFSET('Smelter Look-up'!$G$4,$V542-4,0))</f>
        <v>0</v>
      </c>
      <c r="I542" s="205" t="str">
        <f ca="1">IF(ISERROR($V542),"",OFFSET('Smelter Look-up'!$H$4,$V542-4,0))</f>
        <v>El Paso</v>
      </c>
      <c r="J542" s="205" t="str">
        <f ca="1">IF(ISERROR($V542),"",OFFSET('Smelter Look-up'!$I$4,$V542-4,0))</f>
        <v>Texas</v>
      </c>
      <c r="K542" s="149"/>
      <c r="L542" s="149"/>
      <c r="M542" s="149"/>
      <c r="N542" s="149"/>
      <c r="O542" s="149"/>
      <c r="P542" s="207"/>
      <c r="Q542" s="150"/>
      <c r="R542" s="148" t="str">
        <f ca="1">IF(ISERROR($V542),"",OFFSET('Smelter Look-up'!$C$4,$V542-4,0)&amp;"")</f>
        <v>Freeport-McMoRan Inc. (El Paso)</v>
      </c>
      <c r="S542" s="154" t="str">
        <f t="shared" ca="1" si="44"/>
        <v>US</v>
      </c>
      <c r="T542" s="154" t="str">
        <f ca="1">IF(B542="","",IF(ISERROR(MATCH($J542,SorP!$B$1:$B$6261,0)),"",INDIRECT("'SorP'!$A$"&amp;MATCH($S542&amp;$J542,SorP!C:C,0))))</f>
        <v>US-TX</v>
      </c>
      <c r="U542" s="167"/>
      <c r="V542" s="168">
        <f>IF(C542="",NA(),MATCH($B542&amp;$C542,'Smelter Look-up'!$J:$J,0))</f>
        <v>523</v>
      </c>
      <c r="X542" s="169">
        <f t="shared" ca="1" si="43"/>
        <v>0</v>
      </c>
      <c r="AB542" s="312" t="str">
        <f t="shared" si="45"/>
        <v>Nickel</v>
      </c>
      <c r="AC542" s="169" t="str">
        <f t="shared" si="46"/>
        <v>Nickel</v>
      </c>
      <c r="AD542" s="169" t="str">
        <f t="shared" si="47"/>
        <v>Freeport-McMoRan Inc. (El Paso)</v>
      </c>
    </row>
    <row r="543" spans="1:30" s="169" customFormat="1" ht="76.5">
      <c r="A543" s="154" t="s">
        <v>19699</v>
      </c>
      <c r="B543" s="302" t="s">
        <v>18109</v>
      </c>
      <c r="C543" s="151" t="s">
        <v>19609</v>
      </c>
      <c r="D543" s="148" t="s">
        <v>19609</v>
      </c>
      <c r="E543" s="148" t="str">
        <f ca="1">IF(ISERROR($V543),"",OFFSET('Smelter Look-up'!$D$4,$V543-4,0)&amp;"")</f>
        <v>UNITED STATES OF AMERICA</v>
      </c>
      <c r="F543" s="148" t="str">
        <f ca="1">IF(ISERROR($V543),"",OFFSET('Smelter Look-up'!$E$4,$V543-4,0))</f>
        <v>CID005408</v>
      </c>
      <c r="G543" s="148" t="str">
        <f ca="1">IF(C543=$X$4,"Enter smelter details",IF(ISERROR($V543),"",OFFSET('Smelter Look-up'!$F$4,$V543-4,0)))</f>
        <v>RMI</v>
      </c>
      <c r="H543" s="204">
        <f ca="1">IF(ISERROR($V543),"",OFFSET('Smelter Look-up'!$G$4,$V543-4,0))</f>
        <v>0</v>
      </c>
      <c r="I543" s="205" t="str">
        <f ca="1">IF(ISERROR($V543),"",OFFSET('Smelter Look-up'!$H$4,$V543-4,0))</f>
        <v>El Paso</v>
      </c>
      <c r="J543" s="205" t="str">
        <f ca="1">IF(ISERROR($V543),"",OFFSET('Smelter Look-up'!$I$4,$V543-4,0))</f>
        <v>Texas</v>
      </c>
      <c r="K543" s="149"/>
      <c r="L543" s="149"/>
      <c r="M543" s="149"/>
      <c r="N543" s="149"/>
      <c r="O543" s="149"/>
      <c r="P543" s="207"/>
      <c r="Q543" s="150"/>
      <c r="R543" s="148" t="str">
        <f ca="1">IF(ISERROR($V543),"",OFFSET('Smelter Look-up'!$C$4,$V543-4,0)&amp;"")</f>
        <v>Freeport-McMoRan Inc. (El Paso)</v>
      </c>
      <c r="S543" s="154" t="str">
        <f t="shared" ca="1" si="44"/>
        <v>US</v>
      </c>
      <c r="T543" s="154" t="str">
        <f ca="1">IF(B543="","",IF(ISERROR(MATCH($J543,SorP!$B$1:$B$6261,0)),"",INDIRECT("'SorP'!$A$"&amp;MATCH($S543&amp;$J543,SorP!C:C,0))))</f>
        <v>US-TX</v>
      </c>
      <c r="U543" s="167"/>
      <c r="V543" s="168">
        <f>IF(C543="",NA(),MATCH($B543&amp;$C543,'Smelter Look-up'!$J:$J,0))</f>
        <v>523</v>
      </c>
      <c r="X543" s="169">
        <f t="shared" ca="1" si="43"/>
        <v>0</v>
      </c>
      <c r="AB543" s="312" t="str">
        <f t="shared" si="45"/>
        <v>Nickel</v>
      </c>
      <c r="AC543" s="169" t="str">
        <f t="shared" si="46"/>
        <v>Nickel</v>
      </c>
      <c r="AD543" s="169" t="str">
        <f t="shared" si="47"/>
        <v>Freeport-McMoRan Inc. (El Paso)</v>
      </c>
    </row>
    <row r="544" spans="1:30" s="169" customFormat="1" ht="51">
      <c r="A544" s="154" t="s">
        <v>19488</v>
      </c>
      <c r="B544" s="302" t="s">
        <v>18109</v>
      </c>
      <c r="C544" s="151" t="s">
        <v>90</v>
      </c>
      <c r="D544" s="148" t="s">
        <v>90</v>
      </c>
      <c r="E544" s="148" t="str">
        <f ca="1">IF(ISERROR($V544),"",OFFSET('Smelter Look-up'!$D$4,$V544-4,0)&amp;"")</f>
        <v>CHINA</v>
      </c>
      <c r="F544" s="148" t="str">
        <f ca="1">IF(ISERROR($V544),"",OFFSET('Smelter Look-up'!$E$4,$V544-4,0))</f>
        <v>CID005353</v>
      </c>
      <c r="G544" s="148" t="str">
        <f ca="1">IF(C544=$X$4,"Enter smelter details",IF(ISERROR($V544),"",OFFSET('Smelter Look-up'!$F$4,$V544-4,0)))</f>
        <v>RMI</v>
      </c>
      <c r="H544" s="204">
        <f ca="1">IF(ISERROR($V544),"",OFFSET('Smelter Look-up'!$G$4,$V544-4,0))</f>
        <v>0</v>
      </c>
      <c r="I544" s="205" t="str">
        <f ca="1">IF(ISERROR($V544),"",OFFSET('Smelter Look-up'!$H$4,$V544-4,0))</f>
        <v>Baoding</v>
      </c>
      <c r="J544" s="205" t="str">
        <f ca="1">IF(ISERROR($V544),"",OFFSET('Smelter Look-up'!$I$4,$V544-4,0))</f>
        <v>Hebei Sheng</v>
      </c>
      <c r="K544" s="149"/>
      <c r="L544" s="149"/>
      <c r="M544" s="149"/>
      <c r="N544" s="149"/>
      <c r="O544" s="149"/>
      <c r="P544" s="207"/>
      <c r="Q544" s="150"/>
      <c r="R544" s="148" t="str">
        <f ca="1">IF(ISERROR($V544),"",OFFSET('Smelter Look-up'!$C$4,$V544-4,0)&amp;"")</f>
        <v>Fairsky Industrial Co., Limited</v>
      </c>
      <c r="S544" s="154" t="str">
        <f t="shared" ca="1" si="44"/>
        <v>CN</v>
      </c>
      <c r="T544" s="154" t="str">
        <f ca="1">IF(B544="","",IF(ISERROR(MATCH($J544,SorP!$B$1:$B$6261,0)),"",INDIRECT("'SorP'!$A$"&amp;MATCH($S544&amp;$J544,SorP!C:C,0))))</f>
        <v>CN-HE</v>
      </c>
      <c r="U544" s="167"/>
      <c r="V544" s="168">
        <f>IF(C544="",NA(),MATCH($B544&amp;$C544,'Smelter Look-up'!$J:$J,0))</f>
        <v>522</v>
      </c>
      <c r="X544" s="169">
        <f t="shared" ca="1" si="43"/>
        <v>0</v>
      </c>
      <c r="AB544" s="312" t="str">
        <f t="shared" si="45"/>
        <v>Nickel</v>
      </c>
      <c r="AC544" s="169" t="str">
        <f t="shared" si="46"/>
        <v>Nickel</v>
      </c>
      <c r="AD544" s="169" t="str">
        <f t="shared" si="47"/>
        <v>Fairsky Industrial Co., Limited</v>
      </c>
    </row>
    <row r="545" spans="1:30" s="169" customFormat="1" ht="76.5">
      <c r="A545" s="154" t="s">
        <v>19699</v>
      </c>
      <c r="B545" s="302" t="s">
        <v>18109</v>
      </c>
      <c r="C545" s="151" t="s">
        <v>19609</v>
      </c>
      <c r="D545" s="148" t="s">
        <v>19609</v>
      </c>
      <c r="E545" s="148" t="str">
        <f ca="1">IF(ISERROR($V545),"",OFFSET('Smelter Look-up'!$D$4,$V545-4,0)&amp;"")</f>
        <v>UNITED STATES OF AMERICA</v>
      </c>
      <c r="F545" s="148" t="str">
        <f ca="1">IF(ISERROR($V545),"",OFFSET('Smelter Look-up'!$E$4,$V545-4,0))</f>
        <v>CID005408</v>
      </c>
      <c r="G545" s="148" t="str">
        <f ca="1">IF(C545=$X$4,"Enter smelter details",IF(ISERROR($V545),"",OFFSET('Smelter Look-up'!$F$4,$V545-4,0)))</f>
        <v>RMI</v>
      </c>
      <c r="H545" s="204">
        <f ca="1">IF(ISERROR($V545),"",OFFSET('Smelter Look-up'!$G$4,$V545-4,0))</f>
        <v>0</v>
      </c>
      <c r="I545" s="205" t="str">
        <f ca="1">IF(ISERROR($V545),"",OFFSET('Smelter Look-up'!$H$4,$V545-4,0))</f>
        <v>El Paso</v>
      </c>
      <c r="J545" s="205" t="str">
        <f ca="1">IF(ISERROR($V545),"",OFFSET('Smelter Look-up'!$I$4,$V545-4,0))</f>
        <v>Texas</v>
      </c>
      <c r="K545" s="149"/>
      <c r="L545" s="149"/>
      <c r="M545" s="149"/>
      <c r="N545" s="149"/>
      <c r="O545" s="149"/>
      <c r="P545" s="207"/>
      <c r="Q545" s="150"/>
      <c r="R545" s="148" t="str">
        <f ca="1">IF(ISERROR($V545),"",OFFSET('Smelter Look-up'!$C$4,$V545-4,0)&amp;"")</f>
        <v>Freeport-McMoRan Inc. (El Paso)</v>
      </c>
      <c r="S545" s="154" t="str">
        <f t="shared" ca="1" si="44"/>
        <v>US</v>
      </c>
      <c r="T545" s="154" t="str">
        <f ca="1">IF(B545="","",IF(ISERROR(MATCH($J545,SorP!$B$1:$B$6261,0)),"",INDIRECT("'SorP'!$A$"&amp;MATCH($S545&amp;$J545,SorP!C:C,0))))</f>
        <v>US-TX</v>
      </c>
      <c r="U545" s="167"/>
      <c r="V545" s="168">
        <f>IF(C545="",NA(),MATCH($B545&amp;$C545,'Smelter Look-up'!$J:$J,0))</f>
        <v>523</v>
      </c>
      <c r="X545" s="169">
        <f t="shared" ca="1" si="43"/>
        <v>0</v>
      </c>
      <c r="AB545" s="312" t="str">
        <f t="shared" si="45"/>
        <v>Nickel</v>
      </c>
      <c r="AC545" s="169" t="str">
        <f t="shared" si="46"/>
        <v>Nickel</v>
      </c>
      <c r="AD545" s="169" t="str">
        <f t="shared" si="47"/>
        <v>Freeport-McMoRan Inc. (El Paso)</v>
      </c>
    </row>
    <row r="546" spans="1:30" s="169" customFormat="1" ht="102">
      <c r="A546" s="154" t="s">
        <v>18660</v>
      </c>
      <c r="B546" s="302" t="s">
        <v>18109</v>
      </c>
      <c r="C546" s="151" t="s">
        <v>19413</v>
      </c>
      <c r="D546" s="148" t="s">
        <v>19413</v>
      </c>
      <c r="E546" s="148" t="str">
        <f ca="1">IF(ISERROR($V546),"",OFFSET('Smelter Look-up'!$D$4,$V546-4,0)&amp;"")</f>
        <v>CHINA</v>
      </c>
      <c r="F546" s="148" t="str">
        <f ca="1">IF(ISERROR($V546),"",OFFSET('Smelter Look-up'!$E$4,$V546-4,0))</f>
        <v>CID005237</v>
      </c>
      <c r="G546" s="148" t="str">
        <f ca="1">IF(C546=$X$4,"Enter smelter details",IF(ISERROR($V546),"",OFFSET('Smelter Look-up'!$F$4,$V546-4,0)))</f>
        <v>RMI</v>
      </c>
      <c r="H546" s="204">
        <f ca="1">IF(ISERROR($V546),"",OFFSET('Smelter Look-up'!$G$4,$V546-4,0))</f>
        <v>0</v>
      </c>
      <c r="I546" s="205" t="str">
        <f ca="1">IF(ISERROR($V546),"",OFFSET('Smelter Look-up'!$H$4,$V546-4,0))</f>
        <v>Longyan City</v>
      </c>
      <c r="J546" s="205" t="str">
        <f ca="1">IF(ISERROR($V546),"",OFFSET('Smelter Look-up'!$I$4,$V546-4,0))</f>
        <v>Fujian Sheng</v>
      </c>
      <c r="K546" s="149"/>
      <c r="L546" s="149"/>
      <c r="M546" s="149"/>
      <c r="N546" s="149"/>
      <c r="O546" s="149"/>
      <c r="P546" s="207"/>
      <c r="Q546" s="150"/>
      <c r="R546" s="148" t="str">
        <f ca="1">IF(ISERROR($V546),"",OFFSET('Smelter Look-up'!$C$4,$V546-4,0)&amp;"")</f>
        <v>Fujian Evergreen New Energy Technology Co., Ltd.</v>
      </c>
      <c r="S546" s="154" t="str">
        <f t="shared" ca="1" si="44"/>
        <v>CN</v>
      </c>
      <c r="T546" s="154" t="str">
        <f ca="1">IF(B546="","",IF(ISERROR(MATCH($J546,SorP!$B$1:$B$6261,0)),"",INDIRECT("'SorP'!$A$"&amp;MATCH($S546&amp;$J546,SorP!C:C,0))))</f>
        <v>CN-FJ</v>
      </c>
      <c r="U546" s="167"/>
      <c r="V546" s="168">
        <f>IF(C546="",NA(),MATCH($B546&amp;$C546,'Smelter Look-up'!$J:$J,0))</f>
        <v>525</v>
      </c>
      <c r="X546" s="169">
        <f t="shared" ca="1" si="43"/>
        <v>0</v>
      </c>
      <c r="AB546" s="312" t="str">
        <f t="shared" si="45"/>
        <v>Nickel</v>
      </c>
      <c r="AC546" s="169" t="str">
        <f t="shared" si="46"/>
        <v>Nickel</v>
      </c>
      <c r="AD546" s="169" t="str">
        <f t="shared" si="47"/>
        <v>Fujian Evergreen New Energy Technology Co., Ltd.</v>
      </c>
    </row>
    <row r="547" spans="1:30" s="169" customFormat="1" ht="102">
      <c r="A547" s="154" t="s">
        <v>18660</v>
      </c>
      <c r="B547" s="302" t="s">
        <v>18109</v>
      </c>
      <c r="C547" s="151" t="s">
        <v>19413</v>
      </c>
      <c r="D547" s="148" t="s">
        <v>19413</v>
      </c>
      <c r="E547" s="148" t="str">
        <f ca="1">IF(ISERROR($V547),"",OFFSET('Smelter Look-up'!$D$4,$V547-4,0)&amp;"")</f>
        <v>CHINA</v>
      </c>
      <c r="F547" s="148" t="str">
        <f ca="1">IF(ISERROR($V547),"",OFFSET('Smelter Look-up'!$E$4,$V547-4,0))</f>
        <v>CID005237</v>
      </c>
      <c r="G547" s="148" t="str">
        <f ca="1">IF(C547=$X$4,"Enter smelter details",IF(ISERROR($V547),"",OFFSET('Smelter Look-up'!$F$4,$V547-4,0)))</f>
        <v>RMI</v>
      </c>
      <c r="H547" s="204">
        <f ca="1">IF(ISERROR($V547),"",OFFSET('Smelter Look-up'!$G$4,$V547-4,0))</f>
        <v>0</v>
      </c>
      <c r="I547" s="205" t="str">
        <f ca="1">IF(ISERROR($V547),"",OFFSET('Smelter Look-up'!$H$4,$V547-4,0))</f>
        <v>Longyan City</v>
      </c>
      <c r="J547" s="205" t="str">
        <f ca="1">IF(ISERROR($V547),"",OFFSET('Smelter Look-up'!$I$4,$V547-4,0))</f>
        <v>Fujian Sheng</v>
      </c>
      <c r="K547" s="149"/>
      <c r="L547" s="149"/>
      <c r="M547" s="149"/>
      <c r="N547" s="149"/>
      <c r="O547" s="149"/>
      <c r="P547" s="207"/>
      <c r="Q547" s="150"/>
      <c r="R547" s="148" t="str">
        <f ca="1">IF(ISERROR($V547),"",OFFSET('Smelter Look-up'!$C$4,$V547-4,0)&amp;"")</f>
        <v>Fujian Evergreen New Energy Technology Co., Ltd.</v>
      </c>
      <c r="S547" s="154" t="str">
        <f t="shared" ca="1" si="44"/>
        <v>CN</v>
      </c>
      <c r="T547" s="154" t="str">
        <f ca="1">IF(B547="","",IF(ISERROR(MATCH($J547,SorP!$B$1:$B$6261,0)),"",INDIRECT("'SorP'!$A$"&amp;MATCH($S547&amp;$J547,SorP!C:C,0))))</f>
        <v>CN-FJ</v>
      </c>
      <c r="U547" s="167"/>
      <c r="V547" s="168">
        <f>IF(C547="",NA(),MATCH($B547&amp;$C547,'Smelter Look-up'!$J:$J,0))</f>
        <v>525</v>
      </c>
      <c r="X547" s="169">
        <f t="shared" ca="1" si="43"/>
        <v>0</v>
      </c>
      <c r="AB547" s="312" t="str">
        <f t="shared" si="45"/>
        <v>Nickel</v>
      </c>
      <c r="AC547" s="169" t="str">
        <f t="shared" si="46"/>
        <v>Nickel</v>
      </c>
      <c r="AD547" s="169" t="str">
        <f t="shared" si="47"/>
        <v>Fujian Evergreen New Energy Technology Co., Ltd.</v>
      </c>
    </row>
    <row r="548" spans="1:30" s="169" customFormat="1" ht="51">
      <c r="A548" s="154" t="s">
        <v>19700</v>
      </c>
      <c r="B548" s="302" t="s">
        <v>18109</v>
      </c>
      <c r="C548" s="151" t="s">
        <v>19442</v>
      </c>
      <c r="D548" s="148" t="s">
        <v>19442</v>
      </c>
      <c r="E548" s="148" t="str">
        <f ca="1">IF(ISERROR($V548),"",OFFSET('Smelter Look-up'!$D$4,$V548-4,0)&amp;"")</f>
        <v>NORWAY</v>
      </c>
      <c r="F548" s="148" t="str">
        <f ca="1">IF(ISERROR($V548),"",OFFSET('Smelter Look-up'!$E$4,$V548-4,0))</f>
        <v>CID005613</v>
      </c>
      <c r="G548" s="148" t="str">
        <f ca="1">IF(C548=$X$4,"Enter smelter details",IF(ISERROR($V548),"",OFFSET('Smelter Look-up'!$F$4,$V548-4,0)))</f>
        <v>RMI</v>
      </c>
      <c r="H548" s="204">
        <f ca="1">IF(ISERROR($V548),"",OFFSET('Smelter Look-up'!$G$4,$V548-4,0))</f>
        <v>0</v>
      </c>
      <c r="I548" s="205" t="str">
        <f ca="1">IF(ISERROR($V548),"",OFFSET('Smelter Look-up'!$H$4,$V548-4,0))</f>
        <v>Kristiansand</v>
      </c>
      <c r="J548" s="205" t="str">
        <f ca="1">IF(ISERROR($V548),"",OFFSET('Smelter Look-up'!$I$4,$V548-4,0))</f>
        <v>Agder</v>
      </c>
      <c r="K548" s="149"/>
      <c r="L548" s="149"/>
      <c r="M548" s="149"/>
      <c r="N548" s="149"/>
      <c r="O548" s="149"/>
      <c r="P548" s="207"/>
      <c r="Q548" s="150"/>
      <c r="R548" s="148" t="str">
        <f ca="1">IF(ISERROR($V548),"",OFFSET('Smelter Look-up'!$C$4,$V548-4,0)&amp;"")</f>
        <v>Glencore Nikkelverk AS</v>
      </c>
      <c r="S548" s="154" t="str">
        <f t="shared" ca="1" si="44"/>
        <v>NO</v>
      </c>
      <c r="T548" s="154" t="str">
        <f ca="1">IF(B548="","",IF(ISERROR(MATCH($J548,SorP!$B$1:$B$6261,0)),"",INDIRECT("'SorP'!$A$"&amp;MATCH($S548&amp;$J548,SorP!C:C,0))))</f>
        <v>NO-42</v>
      </c>
      <c r="U548" s="167"/>
      <c r="V548" s="168">
        <f>IF(C548="",NA(),MATCH($B548&amp;$C548,'Smelter Look-up'!$J:$J,0))</f>
        <v>526</v>
      </c>
      <c r="X548" s="169">
        <f t="shared" ca="1" si="43"/>
        <v>0</v>
      </c>
      <c r="AB548" s="312" t="str">
        <f t="shared" si="45"/>
        <v>Nickel</v>
      </c>
      <c r="AC548" s="169" t="str">
        <f t="shared" si="46"/>
        <v>Nickel</v>
      </c>
      <c r="AD548" s="169" t="str">
        <f t="shared" si="47"/>
        <v>Glencore Nikkelverk AS</v>
      </c>
    </row>
    <row r="549" spans="1:30" s="169" customFormat="1" ht="114.75">
      <c r="A549" s="154" t="s">
        <v>18337</v>
      </c>
      <c r="B549" s="302" t="s">
        <v>18109</v>
      </c>
      <c r="C549" s="151" t="s">
        <v>11914</v>
      </c>
      <c r="D549" s="148" t="s">
        <v>11914</v>
      </c>
      <c r="E549" s="148" t="str">
        <f ca="1">IF(ISERROR($V549),"",OFFSET('Smelter Look-up'!$D$4,$V549-4,0)&amp;"")</f>
        <v>CHINA</v>
      </c>
      <c r="F549" s="148" t="str">
        <f ca="1">IF(ISERROR($V549),"",OFFSET('Smelter Look-up'!$E$4,$V549-4,0))</f>
        <v>CID003943</v>
      </c>
      <c r="G549" s="148" t="str">
        <f ca="1">IF(C549=$X$4,"Enter smelter details",IF(ISERROR($V549),"",OFFSET('Smelter Look-up'!$F$4,$V549-4,0)))</f>
        <v>RMI</v>
      </c>
      <c r="H549" s="204">
        <f ca="1">IF(ISERROR($V549),"",OFFSET('Smelter Look-up'!$G$4,$V549-4,0))</f>
        <v>0</v>
      </c>
      <c r="I549" s="205" t="str">
        <f ca="1">IF(ISERROR($V549),"",OFFSET('Smelter Look-up'!$H$4,$V549-4,0))</f>
        <v>Jiangmen City</v>
      </c>
      <c r="J549" s="205" t="str">
        <f ca="1">IF(ISERROR($V549),"",OFFSET('Smelter Look-up'!$I$4,$V549-4,0))</f>
        <v>Guangdong Sheng</v>
      </c>
      <c r="K549" s="149"/>
      <c r="L549" s="149"/>
      <c r="M549" s="149"/>
      <c r="N549" s="149"/>
      <c r="O549" s="149"/>
      <c r="P549" s="207"/>
      <c r="Q549" s="150"/>
      <c r="R549" s="148" t="str">
        <f ca="1">IF(ISERROR($V549),"",OFFSET('Smelter Look-up'!$C$4,$V549-4,0)&amp;"")</f>
        <v>Guangdong Fangyuan New Materials Group Co., Ltd.</v>
      </c>
      <c r="S549" s="154" t="str">
        <f t="shared" ca="1" si="44"/>
        <v>CN</v>
      </c>
      <c r="T549" s="154" t="str">
        <f ca="1">IF(B549="","",IF(ISERROR(MATCH($J549,SorP!$B$1:$B$6261,0)),"",INDIRECT("'SorP'!$A$"&amp;MATCH($S549&amp;$J549,SorP!C:C,0))))</f>
        <v>CN-GD</v>
      </c>
      <c r="U549" s="167"/>
      <c r="V549" s="168">
        <f>IF(C549="",NA(),MATCH($B549&amp;$C549,'Smelter Look-up'!$J:$J,0))</f>
        <v>527</v>
      </c>
      <c r="X549" s="169">
        <f t="shared" ca="1" si="43"/>
        <v>0</v>
      </c>
      <c r="AB549" s="312" t="str">
        <f t="shared" si="45"/>
        <v>Nickel</v>
      </c>
      <c r="AC549" s="169" t="str">
        <f t="shared" si="46"/>
        <v>Nickel</v>
      </c>
      <c r="AD549" s="169" t="str">
        <f t="shared" si="47"/>
        <v>Guangdong Fangyuan New Materials Group Co., Ltd.</v>
      </c>
    </row>
    <row r="550" spans="1:30" s="169" customFormat="1" ht="102">
      <c r="A550" s="154" t="s">
        <v>18338</v>
      </c>
      <c r="B550" s="302" t="s">
        <v>18109</v>
      </c>
      <c r="C550" s="151" t="s">
        <v>119</v>
      </c>
      <c r="D550" s="148" t="s">
        <v>119</v>
      </c>
      <c r="E550" s="148" t="str">
        <f ca="1">IF(ISERROR($V550),"",OFFSET('Smelter Look-up'!$D$4,$V550-4,0)&amp;"")</f>
        <v>CHINA</v>
      </c>
      <c r="F550" s="148" t="str">
        <f ca="1">IF(ISERROR($V550),"",OFFSET('Smelter Look-up'!$E$4,$V550-4,0))</f>
        <v>CID004526</v>
      </c>
      <c r="G550" s="148" t="str">
        <f ca="1">IF(C550=$X$4,"Enter smelter details",IF(ISERROR($V550),"",OFFSET('Smelter Look-up'!$F$4,$V550-4,0)))</f>
        <v>RMI</v>
      </c>
      <c r="H550" s="204">
        <f ca="1">IF(ISERROR($V550),"",OFFSET('Smelter Look-up'!$G$4,$V550-4,0))</f>
        <v>0</v>
      </c>
      <c r="I550" s="205" t="str">
        <f ca="1">IF(ISERROR($V550),"",OFFSET('Smelter Look-up'!$H$4,$V550-4,0))</f>
        <v>Guangzhou</v>
      </c>
      <c r="J550" s="205" t="str">
        <f ca="1">IF(ISERROR($V550),"",OFFSET('Smelter Look-up'!$I$4,$V550-4,0))</f>
        <v>Guangdong Sheng</v>
      </c>
      <c r="K550" s="149"/>
      <c r="L550" s="149"/>
      <c r="M550" s="149"/>
      <c r="N550" s="149"/>
      <c r="O550" s="149"/>
      <c r="P550" s="207"/>
      <c r="Q550" s="150"/>
      <c r="R550" s="148" t="str">
        <f ca="1">IF(ISERROR($V550),"",OFFSET('Smelter Look-up'!$C$4,$V550-4,0)&amp;"")</f>
        <v>Guangdong Jiana Energy Technology Co., Ltd.</v>
      </c>
      <c r="S550" s="154" t="str">
        <f t="shared" ca="1" si="44"/>
        <v>CN</v>
      </c>
      <c r="T550" s="154" t="str">
        <f ca="1">IF(B550="","",IF(ISERROR(MATCH($J550,SorP!$B$1:$B$6261,0)),"",INDIRECT("'SorP'!$A$"&amp;MATCH($S550&amp;$J550,SorP!C:C,0))))</f>
        <v>CN-GD</v>
      </c>
      <c r="U550" s="167"/>
      <c r="V550" s="168">
        <f>IF(C550="",NA(),MATCH($B550&amp;$C550,'Smelter Look-up'!$J:$J,0))</f>
        <v>528</v>
      </c>
      <c r="X550" s="169">
        <f t="shared" ca="1" si="43"/>
        <v>0</v>
      </c>
      <c r="AB550" s="312" t="str">
        <f t="shared" si="45"/>
        <v>Nickel</v>
      </c>
      <c r="AC550" s="169" t="str">
        <f t="shared" si="46"/>
        <v>Nickel</v>
      </c>
      <c r="AD550" s="169" t="str">
        <f t="shared" si="47"/>
        <v>Guangdong Jiana Energy Technology Co., Ltd.</v>
      </c>
    </row>
    <row r="551" spans="1:30" s="169" customFormat="1" ht="127.5">
      <c r="A551" s="154" t="s">
        <v>18339</v>
      </c>
      <c r="B551" s="302" t="s">
        <v>18109</v>
      </c>
      <c r="C551" s="151" t="s">
        <v>11915</v>
      </c>
      <c r="D551" s="148" t="s">
        <v>11915</v>
      </c>
      <c r="E551" s="148" t="str">
        <f ca="1">IF(ISERROR($V551),"",OFFSET('Smelter Look-up'!$D$4,$V551-4,0)&amp;"")</f>
        <v>CHINA</v>
      </c>
      <c r="F551" s="148" t="str">
        <f ca="1">IF(ISERROR($V551),"",OFFSET('Smelter Look-up'!$E$4,$V551-4,0))</f>
        <v>CID004728</v>
      </c>
      <c r="G551" s="148" t="str">
        <f ca="1">IF(C551=$X$4,"Enter smelter details",IF(ISERROR($V551),"",OFFSET('Smelter Look-up'!$F$4,$V551-4,0)))</f>
        <v>RMI</v>
      </c>
      <c r="H551" s="204">
        <f ca="1">IF(ISERROR($V551),"",OFFSET('Smelter Look-up'!$G$4,$V551-4,0))</f>
        <v>0</v>
      </c>
      <c r="I551" s="205" t="str">
        <f ca="1">IF(ISERROR($V551),"",OFFSET('Smelter Look-up'!$H$4,$V551-4,0))</f>
        <v>Qizhou City</v>
      </c>
      <c r="J551" s="205" t="str">
        <f ca="1">IF(ISERROR($V551),"",OFFSET('Smelter Look-up'!$I$4,$V551-4,0))</f>
        <v>Guangxi Zhuangzu Zizhiqu</v>
      </c>
      <c r="K551" s="149"/>
      <c r="L551" s="149"/>
      <c r="M551" s="149"/>
      <c r="N551" s="149"/>
      <c r="O551" s="149"/>
      <c r="P551" s="207"/>
      <c r="Q551" s="150"/>
      <c r="R551" s="148" t="str">
        <f ca="1">IF(ISERROR($V551),"",OFFSET('Smelter Look-up'!$C$4,$V551-4,0)&amp;"")</f>
        <v>Guangxi CNGR New Energy Science &amp; Technology Co., Ltd.</v>
      </c>
      <c r="S551" s="154" t="str">
        <f t="shared" ca="1" si="44"/>
        <v>CN</v>
      </c>
      <c r="T551" s="154" t="str">
        <f ca="1">IF(B551="","",IF(ISERROR(MATCH($J551,SorP!$B$1:$B$6261,0)),"",INDIRECT("'SorP'!$A$"&amp;MATCH($S551&amp;$J551,SorP!C:C,0))))</f>
        <v>CN-GX</v>
      </c>
      <c r="U551" s="167"/>
      <c r="V551" s="168">
        <f>IF(C551="",NA(),MATCH($B551&amp;$C551,'Smelter Look-up'!$J:$J,0))</f>
        <v>529</v>
      </c>
      <c r="X551" s="169">
        <f t="shared" ca="1" si="43"/>
        <v>0</v>
      </c>
      <c r="AB551" s="312" t="str">
        <f t="shared" si="45"/>
        <v>Nickel</v>
      </c>
      <c r="AC551" s="169" t="str">
        <f t="shared" si="46"/>
        <v>Nickel</v>
      </c>
      <c r="AD551" s="169" t="str">
        <f t="shared" si="47"/>
        <v>Guangxi CNGR New Energy Science &amp; Technology Co., Ltd.</v>
      </c>
    </row>
    <row r="552" spans="1:30" s="169" customFormat="1" ht="89.25">
      <c r="A552" s="154" t="s">
        <v>18340</v>
      </c>
      <c r="B552" s="302" t="s">
        <v>18109</v>
      </c>
      <c r="C552" s="151" t="s">
        <v>123</v>
      </c>
      <c r="D552" s="148" t="s">
        <v>123</v>
      </c>
      <c r="E552" s="148" t="str">
        <f ca="1">IF(ISERROR($V552),"",OFFSET('Smelter Look-up'!$D$4,$V552-4,0)&amp;"")</f>
        <v>CHINA</v>
      </c>
      <c r="F552" s="148" t="str">
        <f ca="1">IF(ISERROR($V552),"",OFFSET('Smelter Look-up'!$E$4,$V552-4,0))</f>
        <v>CID004395</v>
      </c>
      <c r="G552" s="148" t="str">
        <f ca="1">IF(C552=$X$4,"Enter smelter details",IF(ISERROR($V552),"",OFFSET('Smelter Look-up'!$F$4,$V552-4,0)))</f>
        <v>RMI</v>
      </c>
      <c r="H552" s="204">
        <f ca="1">IF(ISERROR($V552),"",OFFSET('Smelter Look-up'!$G$4,$V552-4,0))</f>
        <v>0</v>
      </c>
      <c r="I552" s="205" t="str">
        <f ca="1">IF(ISERROR($V552),"",OFFSET('Smelter Look-up'!$H$4,$V552-4,0))</f>
        <v>Yulin</v>
      </c>
      <c r="J552" s="205" t="str">
        <f ca="1">IF(ISERROR($V552),"",OFFSET('Smelter Look-up'!$I$4,$V552-4,0))</f>
        <v>Guangxi Zhuangzu Zizhiqu</v>
      </c>
      <c r="K552" s="149"/>
      <c r="L552" s="149"/>
      <c r="M552" s="149"/>
      <c r="N552" s="149"/>
      <c r="O552" s="149"/>
      <c r="P552" s="207"/>
      <c r="Q552" s="150"/>
      <c r="R552" s="148" t="str">
        <f ca="1">IF(ISERROR($V552),"",OFFSET('Smelter Look-up'!$C$4,$V552-4,0)&amp;"")</f>
        <v>Guangxi Yinyi Advanced Material Co., Ltd.</v>
      </c>
      <c r="S552" s="154" t="str">
        <f t="shared" ca="1" si="44"/>
        <v>CN</v>
      </c>
      <c r="T552" s="154" t="str">
        <f ca="1">IF(B552="","",IF(ISERROR(MATCH($J552,SorP!$B$1:$B$6261,0)),"",INDIRECT("'SorP'!$A$"&amp;MATCH($S552&amp;$J552,SorP!C:C,0))))</f>
        <v>CN-GX</v>
      </c>
      <c r="U552" s="167"/>
      <c r="V552" s="168">
        <f>IF(C552="",NA(),MATCH($B552&amp;$C552,'Smelter Look-up'!$J:$J,0))</f>
        <v>530</v>
      </c>
      <c r="X552" s="169">
        <f t="shared" ca="1" si="43"/>
        <v>0</v>
      </c>
      <c r="AB552" s="312" t="str">
        <f t="shared" si="45"/>
        <v>Nickel</v>
      </c>
      <c r="AC552" s="169" t="str">
        <f t="shared" si="46"/>
        <v>Nickel</v>
      </c>
      <c r="AD552" s="169" t="str">
        <f t="shared" si="47"/>
        <v>Guangxi Yinyi Advanced Material Co., Ltd.</v>
      </c>
    </row>
    <row r="553" spans="1:30" s="169" customFormat="1" ht="153">
      <c r="A553" s="154" t="s">
        <v>18341</v>
      </c>
      <c r="B553" s="302" t="s">
        <v>18109</v>
      </c>
      <c r="C553" s="151" t="s">
        <v>127</v>
      </c>
      <c r="D553" s="148" t="s">
        <v>127</v>
      </c>
      <c r="E553" s="148" t="str">
        <f ca="1">IF(ISERROR($V553),"",OFFSET('Smelter Look-up'!$D$4,$V553-4,0)&amp;"")</f>
        <v>CHINA</v>
      </c>
      <c r="F553" s="148" t="str">
        <f ca="1">IF(ISERROR($V553),"",OFFSET('Smelter Look-up'!$E$4,$V553-4,0))</f>
        <v>CID005061</v>
      </c>
      <c r="G553" s="148" t="str">
        <f ca="1">IF(C553=$X$4,"Enter smelter details",IF(ISERROR($V553),"",OFFSET('Smelter Look-up'!$F$4,$V553-4,0)))</f>
        <v>RMI</v>
      </c>
      <c r="H553" s="204">
        <f ca="1">IF(ISERROR($V553),"",OFFSET('Smelter Look-up'!$G$4,$V553-4,0))</f>
        <v>0</v>
      </c>
      <c r="I553" s="205" t="str">
        <f ca="1">IF(ISERROR($V553),"",OFFSET('Smelter Look-up'!$H$4,$V553-4,0))</f>
        <v>Tongren</v>
      </c>
      <c r="J553" s="205" t="str">
        <f ca="1">IF(ISERROR($V553),"",OFFSET('Smelter Look-up'!$I$4,$V553-4,0))</f>
        <v>Guizhou Sheng</v>
      </c>
      <c r="K553" s="149"/>
      <c r="L553" s="149"/>
      <c r="M553" s="149"/>
      <c r="N553" s="149"/>
      <c r="O553" s="149"/>
      <c r="P553" s="207"/>
      <c r="Q553" s="150"/>
      <c r="R553" s="148" t="str">
        <f ca="1">IF(ISERROR($V553),"",OFFSET('Smelter Look-up'!$C$4,$V553-4,0)&amp;"")</f>
        <v>Guizhou CNGR Resource Recycling Industry Development Co., Ltd.</v>
      </c>
      <c r="S553" s="154" t="str">
        <f t="shared" ca="1" si="44"/>
        <v>CN</v>
      </c>
      <c r="T553" s="154" t="str">
        <f ca="1">IF(B553="","",IF(ISERROR(MATCH($J553,SorP!$B$1:$B$6261,0)),"",INDIRECT("'SorP'!$A$"&amp;MATCH($S553&amp;$J553,SorP!C:C,0))))</f>
        <v>CN-GZ</v>
      </c>
      <c r="U553" s="167"/>
      <c r="V553" s="168">
        <f>IF(C553="",NA(),MATCH($B553&amp;$C553,'Smelter Look-up'!$J:$J,0))</f>
        <v>531</v>
      </c>
      <c r="X553" s="169">
        <f t="shared" ca="1" si="43"/>
        <v>0</v>
      </c>
      <c r="AB553" s="312" t="str">
        <f t="shared" si="45"/>
        <v>Nickel</v>
      </c>
      <c r="AC553" s="169" t="str">
        <f t="shared" si="46"/>
        <v>Nickel</v>
      </c>
      <c r="AD553" s="169" t="str">
        <f t="shared" si="47"/>
        <v>Guizhou CNGR Resource Recycling Industry Development Co., Ltd.</v>
      </c>
    </row>
    <row r="554" spans="1:30" s="169" customFormat="1" ht="102">
      <c r="A554" s="154" t="s">
        <v>18342</v>
      </c>
      <c r="B554" s="302" t="s">
        <v>18109</v>
      </c>
      <c r="C554" s="151" t="s">
        <v>11862</v>
      </c>
      <c r="D554" s="148" t="s">
        <v>11862</v>
      </c>
      <c r="E554" s="148" t="str">
        <f ca="1">IF(ISERROR($V554),"",OFFSET('Smelter Look-up'!$D$4,$V554-4,0)&amp;"")</f>
        <v>CHINA</v>
      </c>
      <c r="F554" s="148" t="str">
        <f ca="1">IF(ISERROR($V554),"",OFFSET('Smelter Look-up'!$E$4,$V554-4,0))</f>
        <v>CID004432</v>
      </c>
      <c r="G554" s="148" t="str">
        <f ca="1">IF(C554=$X$4,"Enter smelter details",IF(ISERROR($V554),"",OFFSET('Smelter Look-up'!$F$4,$V554-4,0)))</f>
        <v>RMI</v>
      </c>
      <c r="H554" s="204">
        <f ca="1">IF(ISERROR($V554),"",OFFSET('Smelter Look-up'!$G$4,$V554-4,0))</f>
        <v>0</v>
      </c>
      <c r="I554" s="205" t="str">
        <f ca="1">IF(ISERROR($V554),"",OFFSET('Smelter Look-up'!$H$4,$V554-4,0))</f>
        <v>Tongren</v>
      </c>
      <c r="J554" s="205" t="str">
        <f ca="1">IF(ISERROR($V554),"",OFFSET('Smelter Look-up'!$I$4,$V554-4,0))</f>
        <v>Guizhou Sheng</v>
      </c>
      <c r="K554" s="149"/>
      <c r="L554" s="149"/>
      <c r="M554" s="149"/>
      <c r="N554" s="149"/>
      <c r="O554" s="149"/>
      <c r="P554" s="207"/>
      <c r="Q554" s="150"/>
      <c r="R554" s="148" t="str">
        <f ca="1">IF(ISERROR($V554),"",OFFSET('Smelter Look-up'!$C$4,$V554-4,0)&amp;"")</f>
        <v>Guizhou Red Star Electronic Material Co., Ltd.</v>
      </c>
      <c r="S554" s="154" t="str">
        <f t="shared" ca="1" si="44"/>
        <v>CN</v>
      </c>
      <c r="T554" s="154" t="str">
        <f ca="1">IF(B554="","",IF(ISERROR(MATCH($J554,SorP!$B$1:$B$6261,0)),"",INDIRECT("'SorP'!$A$"&amp;MATCH($S554&amp;$J554,SorP!C:C,0))))</f>
        <v>CN-GZ</v>
      </c>
      <c r="U554" s="167"/>
      <c r="V554" s="168">
        <f>IF(C554="",NA(),MATCH($B554&amp;$C554,'Smelter Look-up'!$J:$J,0))</f>
        <v>532</v>
      </c>
      <c r="X554" s="169">
        <f t="shared" ca="1" si="43"/>
        <v>0</v>
      </c>
      <c r="AB554" s="312" t="str">
        <f t="shared" si="45"/>
        <v>Nickel</v>
      </c>
      <c r="AC554" s="169" t="str">
        <f t="shared" si="46"/>
        <v>Nickel</v>
      </c>
      <c r="AD554" s="169" t="str">
        <f t="shared" si="47"/>
        <v>Guizhou Red Star Electronic Material Co., Ltd.</v>
      </c>
    </row>
    <row r="555" spans="1:30" s="169" customFormat="1" ht="89.25">
      <c r="A555" s="154" t="s">
        <v>18343</v>
      </c>
      <c r="B555" s="302" t="s">
        <v>18109</v>
      </c>
      <c r="C555" s="151" t="s">
        <v>132</v>
      </c>
      <c r="D555" s="148" t="s">
        <v>132</v>
      </c>
      <c r="E555" s="148" t="str">
        <f ca="1">IF(ISERROR($V555),"",OFFSET('Smelter Look-up'!$D$4,$V555-4,0)&amp;"")</f>
        <v>JAPAN</v>
      </c>
      <c r="F555" s="148" t="str">
        <f ca="1">IF(ISERROR($V555),"",OFFSET('Smelter Look-up'!$E$4,$V555-4,0))</f>
        <v>CID003882</v>
      </c>
      <c r="G555" s="148" t="str">
        <f ca="1">IF(C555=$X$4,"Enter smelter details",IF(ISERROR($V555),"",OFFSET('Smelter Look-up'!$F$4,$V555-4,0)))</f>
        <v>RMI</v>
      </c>
      <c r="H555" s="204">
        <f ca="1">IF(ISERROR($V555),"",OFFSET('Smelter Look-up'!$G$4,$V555-4,0))</f>
        <v>0</v>
      </c>
      <c r="I555" s="205" t="str">
        <f ca="1">IF(ISERROR($V555),"",OFFSET('Smelter Look-up'!$H$4,$V555-4,0))</f>
        <v>Kako-gun</v>
      </c>
      <c r="J555" s="205" t="str">
        <f ca="1">IF(ISERROR($V555),"",OFFSET('Smelter Look-up'!$I$4,$V555-4,0))</f>
        <v>Hyôgo</v>
      </c>
      <c r="K555" s="149"/>
      <c r="L555" s="149"/>
      <c r="M555" s="149"/>
      <c r="N555" s="149"/>
      <c r="O555" s="149"/>
      <c r="P555" s="207"/>
      <c r="Q555" s="150"/>
      <c r="R555" s="148" t="str">
        <f ca="1">IF(ISERROR($V555),"",OFFSET('Smelter Look-up'!$C$4,$V555-4,0)&amp;"")</f>
        <v>Harima Refinery, Sumitomo Metal Mining</v>
      </c>
      <c r="S555" s="154" t="str">
        <f t="shared" ca="1" si="44"/>
        <v>JP</v>
      </c>
      <c r="T555" s="154" t="str">
        <f ca="1">IF(B555="","",IF(ISERROR(MATCH($J555,SorP!$B$1:$B$6261,0)),"",INDIRECT("'SorP'!$A$"&amp;MATCH($S555&amp;$J555,SorP!C:C,0))))</f>
        <v>JP-28</v>
      </c>
      <c r="U555" s="167"/>
      <c r="V555" s="168">
        <f>IF(C555="",NA(),MATCH($B555&amp;$C555,'Smelter Look-up'!$J:$J,0))</f>
        <v>534</v>
      </c>
      <c r="X555" s="169">
        <f t="shared" ca="1" si="43"/>
        <v>0</v>
      </c>
      <c r="AB555" s="312" t="str">
        <f t="shared" si="45"/>
        <v>Nickel</v>
      </c>
      <c r="AC555" s="169" t="str">
        <f t="shared" si="46"/>
        <v>Nickel</v>
      </c>
      <c r="AD555" s="169" t="str">
        <f t="shared" si="47"/>
        <v>Harima Refinery, Sumitomo Metal Mining</v>
      </c>
    </row>
    <row r="556" spans="1:30" s="169" customFormat="1" ht="89.25">
      <c r="A556" s="154" t="s">
        <v>18343</v>
      </c>
      <c r="B556" s="302" t="s">
        <v>18109</v>
      </c>
      <c r="C556" s="151" t="s">
        <v>132</v>
      </c>
      <c r="D556" s="148" t="s">
        <v>132</v>
      </c>
      <c r="E556" s="148" t="str">
        <f ca="1">IF(ISERROR($V556),"",OFFSET('Smelter Look-up'!$D$4,$V556-4,0)&amp;"")</f>
        <v>JAPAN</v>
      </c>
      <c r="F556" s="148" t="str">
        <f ca="1">IF(ISERROR($V556),"",OFFSET('Smelter Look-up'!$E$4,$V556-4,0))</f>
        <v>CID003882</v>
      </c>
      <c r="G556" s="148" t="str">
        <f ca="1">IF(C556=$X$4,"Enter smelter details",IF(ISERROR($V556),"",OFFSET('Smelter Look-up'!$F$4,$V556-4,0)))</f>
        <v>RMI</v>
      </c>
      <c r="H556" s="204">
        <f ca="1">IF(ISERROR($V556),"",OFFSET('Smelter Look-up'!$G$4,$V556-4,0))</f>
        <v>0</v>
      </c>
      <c r="I556" s="205" t="str">
        <f ca="1">IF(ISERROR($V556),"",OFFSET('Smelter Look-up'!$H$4,$V556-4,0))</f>
        <v>Kako-gun</v>
      </c>
      <c r="J556" s="205" t="str">
        <f ca="1">IF(ISERROR($V556),"",OFFSET('Smelter Look-up'!$I$4,$V556-4,0))</f>
        <v>Hyôgo</v>
      </c>
      <c r="K556" s="149"/>
      <c r="L556" s="149"/>
      <c r="M556" s="149"/>
      <c r="N556" s="149"/>
      <c r="O556" s="149"/>
      <c r="P556" s="207"/>
      <c r="Q556" s="150"/>
      <c r="R556" s="148" t="str">
        <f ca="1">IF(ISERROR($V556),"",OFFSET('Smelter Look-up'!$C$4,$V556-4,0)&amp;"")</f>
        <v>Harima Refinery, Sumitomo Metal Mining</v>
      </c>
      <c r="S556" s="154" t="str">
        <f t="shared" ca="1" si="44"/>
        <v>JP</v>
      </c>
      <c r="T556" s="154" t="str">
        <f ca="1">IF(B556="","",IF(ISERROR(MATCH($J556,SorP!$B$1:$B$6261,0)),"",INDIRECT("'SorP'!$A$"&amp;MATCH($S556&amp;$J556,SorP!C:C,0))))</f>
        <v>JP-28</v>
      </c>
      <c r="U556" s="167"/>
      <c r="V556" s="168">
        <f>IF(C556="",NA(),MATCH($B556&amp;$C556,'Smelter Look-up'!$J:$J,0))</f>
        <v>534</v>
      </c>
      <c r="X556" s="169">
        <f t="shared" ca="1" si="43"/>
        <v>0</v>
      </c>
      <c r="AB556" s="312" t="str">
        <f t="shared" si="45"/>
        <v>Nickel</v>
      </c>
      <c r="AC556" s="169" t="str">
        <f t="shared" si="46"/>
        <v>Nickel</v>
      </c>
      <c r="AD556" s="169" t="str">
        <f t="shared" si="47"/>
        <v>Harima Refinery, Sumitomo Metal Mining</v>
      </c>
    </row>
    <row r="557" spans="1:30" s="169" customFormat="1" ht="102">
      <c r="A557" s="154" t="s">
        <v>18344</v>
      </c>
      <c r="B557" s="302" t="s">
        <v>18109</v>
      </c>
      <c r="C557" s="151" t="s">
        <v>140</v>
      </c>
      <c r="D557" s="148" t="s">
        <v>140</v>
      </c>
      <c r="E557" s="148" t="str">
        <f ca="1">IF(ISERROR($V557),"",OFFSET('Smelter Look-up'!$D$4,$V557-4,0)&amp;"")</f>
        <v>CHINA</v>
      </c>
      <c r="F557" s="148" t="str">
        <f ca="1">IF(ISERROR($V557),"",OFFSET('Smelter Look-up'!$E$4,$V557-4,0))</f>
        <v>CID003975</v>
      </c>
      <c r="G557" s="148" t="str">
        <f ca="1">IF(C557=$X$4,"Enter smelter details",IF(ISERROR($V557),"",OFFSET('Smelter Look-up'!$F$4,$V557-4,0)))</f>
        <v>RMI</v>
      </c>
      <c r="H557" s="204">
        <f ca="1">IF(ISERROR($V557),"",OFFSET('Smelter Look-up'!$G$4,$V557-4,0))</f>
        <v>0</v>
      </c>
      <c r="I557" s="205" t="str">
        <f ca="1">IF(ISERROR($V557),"",OFFSET('Smelter Look-up'!$H$4,$V557-4,0))</f>
        <v>Changsha</v>
      </c>
      <c r="J557" s="205" t="str">
        <f ca="1">IF(ISERROR($V557),"",OFFSET('Smelter Look-up'!$I$4,$V557-4,0))</f>
        <v>Hunan Sheng</v>
      </c>
      <c r="K557" s="149"/>
      <c r="L557" s="149"/>
      <c r="M557" s="149"/>
      <c r="N557" s="149"/>
      <c r="O557" s="149"/>
      <c r="P557" s="207"/>
      <c r="Q557" s="150"/>
      <c r="R557" s="148" t="str">
        <f ca="1">IF(ISERROR($V557),"",OFFSET('Smelter Look-up'!$C$4,$V557-4,0)&amp;"")</f>
        <v>Hunan Brunp Recycling Technology Co., Ltd.</v>
      </c>
      <c r="S557" s="154" t="str">
        <f t="shared" ca="1" si="44"/>
        <v>CN</v>
      </c>
      <c r="T557" s="154" t="str">
        <f ca="1">IF(B557="","",IF(ISERROR(MATCH($J557,SorP!$B$1:$B$6261,0)),"",INDIRECT("'SorP'!$A$"&amp;MATCH($S557&amp;$J557,SorP!C:C,0))))</f>
        <v>CN-HN</v>
      </c>
      <c r="U557" s="167"/>
      <c r="V557" s="168">
        <f>IF(C557="",NA(),MATCH($B557&amp;$C557,'Smelter Look-up'!$J:$J,0))</f>
        <v>535</v>
      </c>
      <c r="X557" s="169">
        <f t="shared" ca="1" si="43"/>
        <v>0</v>
      </c>
      <c r="AB557" s="312" t="str">
        <f t="shared" si="45"/>
        <v>Nickel</v>
      </c>
      <c r="AC557" s="169" t="str">
        <f t="shared" si="46"/>
        <v>Nickel</v>
      </c>
      <c r="AD557" s="169" t="str">
        <f t="shared" si="47"/>
        <v>Hunan Brunp Recycling Technology Co., Ltd.</v>
      </c>
    </row>
    <row r="558" spans="1:30" s="169" customFormat="1" ht="127.5">
      <c r="A558" s="154" t="s">
        <v>18345</v>
      </c>
      <c r="B558" s="302" t="s">
        <v>18109</v>
      </c>
      <c r="C558" s="151" t="s">
        <v>144</v>
      </c>
      <c r="D558" s="148" t="s">
        <v>144</v>
      </c>
      <c r="E558" s="148" t="str">
        <f ca="1">IF(ISERROR($V558),"",OFFSET('Smelter Look-up'!$D$4,$V558-4,0)&amp;"")</f>
        <v>CHINA</v>
      </c>
      <c r="F558" s="148" t="str">
        <f ca="1">IF(ISERROR($V558),"",OFFSET('Smelter Look-up'!$E$4,$V558-4,0))</f>
        <v>CID005175</v>
      </c>
      <c r="G558" s="148" t="str">
        <f ca="1">IF(C558=$X$4,"Enter smelter details",IF(ISERROR($V558),"",OFFSET('Smelter Look-up'!$F$4,$V558-4,0)))</f>
        <v>RMI</v>
      </c>
      <c r="H558" s="204">
        <f ca="1">IF(ISERROR($V558),"",OFFSET('Smelter Look-up'!$G$4,$V558-4,0))</f>
        <v>0</v>
      </c>
      <c r="I558" s="205" t="str">
        <f ca="1">IF(ISERROR($V558),"",OFFSET('Smelter Look-up'!$H$4,$V558-4,0))</f>
        <v>Changsha</v>
      </c>
      <c r="J558" s="205" t="str">
        <f ca="1">IF(ISERROR($V558),"",OFFSET('Smelter Look-up'!$I$4,$V558-4,0))</f>
        <v>Hunan Sheng</v>
      </c>
      <c r="K558" s="149"/>
      <c r="L558" s="149"/>
      <c r="M558" s="149"/>
      <c r="N558" s="149"/>
      <c r="O558" s="149"/>
      <c r="P558" s="207"/>
      <c r="Q558" s="150"/>
      <c r="R558" s="148" t="str">
        <f ca="1">IF(ISERROR($V558),"",OFFSET('Smelter Look-up'!$C$4,$V558-4,0)&amp;"")</f>
        <v>Hunan CNGR New Energy Science &amp; Technology Co., Ltd.</v>
      </c>
      <c r="S558" s="154" t="str">
        <f t="shared" ca="1" si="44"/>
        <v>CN</v>
      </c>
      <c r="T558" s="154" t="str">
        <f ca="1">IF(B558="","",IF(ISERROR(MATCH($J558,SorP!$B$1:$B$6261,0)),"",INDIRECT("'SorP'!$A$"&amp;MATCH($S558&amp;$J558,SorP!C:C,0))))</f>
        <v>CN-HN</v>
      </c>
      <c r="U558" s="167"/>
      <c r="V558" s="168">
        <f>IF(C558="",NA(),MATCH($B558&amp;$C558,'Smelter Look-up'!$J:$J,0))</f>
        <v>536</v>
      </c>
      <c r="X558" s="169">
        <f t="shared" ca="1" si="43"/>
        <v>0</v>
      </c>
      <c r="AB558" s="312" t="str">
        <f t="shared" si="45"/>
        <v>Nickel</v>
      </c>
      <c r="AC558" s="169" t="str">
        <f t="shared" si="46"/>
        <v>Nickel</v>
      </c>
      <c r="AD558" s="169" t="str">
        <f t="shared" si="47"/>
        <v>Hunan CNGR New Energy Science &amp; Technology Co., Ltd.</v>
      </c>
    </row>
    <row r="559" spans="1:30" s="169" customFormat="1" ht="51">
      <c r="A559" s="154" t="s">
        <v>18347</v>
      </c>
      <c r="B559" s="302" t="s">
        <v>18109</v>
      </c>
      <c r="C559" s="151" t="s">
        <v>18346</v>
      </c>
      <c r="D559" s="148" t="s">
        <v>18346</v>
      </c>
      <c r="E559" s="148" t="str">
        <f ca="1">IF(ISERROR($V559),"",OFFSET('Smelter Look-up'!$D$4,$V559-4,0)&amp;"")</f>
        <v>JAPAN</v>
      </c>
      <c r="F559" s="148" t="str">
        <f ca="1">IF(ISERROR($V559),"",OFFSET('Smelter Look-up'!$E$4,$V559-4,0))</f>
        <v>CID003886</v>
      </c>
      <c r="G559" s="148" t="str">
        <f ca="1">IF(C559=$X$4,"Enter smelter details",IF(ISERROR($V559),"",OFFSET('Smelter Look-up'!$F$4,$V559-4,0)))</f>
        <v>RMI</v>
      </c>
      <c r="H559" s="204">
        <f ca="1">IF(ISERROR($V559),"",OFFSET('Smelter Look-up'!$G$4,$V559-4,0))</f>
        <v>0</v>
      </c>
      <c r="I559" s="205" t="str">
        <f ca="1">IF(ISERROR($V559),"",OFFSET('Smelter Look-up'!$H$4,$V559-4,0))</f>
        <v>Hyuga</v>
      </c>
      <c r="J559" s="205" t="str">
        <f ca="1">IF(ISERROR($V559),"",OFFSET('Smelter Look-up'!$I$4,$V559-4,0))</f>
        <v>Miyazaki</v>
      </c>
      <c r="K559" s="149"/>
      <c r="L559" s="149"/>
      <c r="M559" s="149"/>
      <c r="N559" s="149"/>
      <c r="O559" s="149"/>
      <c r="P559" s="207"/>
      <c r="Q559" s="150"/>
      <c r="R559" s="148" t="str">
        <f ca="1">IF(ISERROR($V559),"",OFFSET('Smelter Look-up'!$C$4,$V559-4,0)&amp;"")</f>
        <v>Hyuga Smelting Co., Ltd.</v>
      </c>
      <c r="S559" s="154" t="str">
        <f t="shared" ca="1" si="44"/>
        <v>JP</v>
      </c>
      <c r="T559" s="154" t="str">
        <f ca="1">IF(B559="","",IF(ISERROR(MATCH($J559,SorP!$B$1:$B$6261,0)),"",INDIRECT("'SorP'!$A$"&amp;MATCH($S559&amp;$J559,SorP!C:C,0))))</f>
        <v>JP-45</v>
      </c>
      <c r="U559" s="167"/>
      <c r="V559" s="168">
        <f>IF(C559="",NA(),MATCH($B559&amp;$C559,'Smelter Look-up'!$J:$J,0))</f>
        <v>537</v>
      </c>
      <c r="X559" s="169">
        <f t="shared" ca="1" si="43"/>
        <v>0</v>
      </c>
      <c r="AB559" s="312" t="str">
        <f t="shared" si="45"/>
        <v>Nickel</v>
      </c>
      <c r="AC559" s="169" t="str">
        <f t="shared" si="46"/>
        <v>Nickel</v>
      </c>
      <c r="AD559" s="169" t="str">
        <f t="shared" si="47"/>
        <v>Hyuga Smelting Co., Ltd.</v>
      </c>
    </row>
    <row r="560" spans="1:30" s="169" customFormat="1" ht="51">
      <c r="A560" s="154" t="s">
        <v>18349</v>
      </c>
      <c r="B560" s="302" t="s">
        <v>18109</v>
      </c>
      <c r="C560" s="151" t="s">
        <v>19489</v>
      </c>
      <c r="D560" s="148" t="s">
        <v>19489</v>
      </c>
      <c r="E560" s="148" t="str">
        <f ca="1">IF(ISERROR($V560),"",OFFSET('Smelter Look-up'!$D$4,$V560-4,0)&amp;"")</f>
        <v>UNITED KINGDOM OF GREAT BRITAIN AND NORTHERN IRELAND</v>
      </c>
      <c r="F560" s="148" t="str">
        <f ca="1">IF(ISERROR($V560),"",OFFSET('Smelter Look-up'!$E$4,$V560-4,0))</f>
        <v>CID004618</v>
      </c>
      <c r="G560" s="148" t="str">
        <f ca="1">IF(C560=$X$4,"Enter smelter details",IF(ISERROR($V560),"",OFFSET('Smelter Look-up'!$F$4,$V560-4,0)))</f>
        <v>RMI</v>
      </c>
      <c r="H560" s="204">
        <f ca="1">IF(ISERROR($V560),"",OFFSET('Smelter Look-up'!$G$4,$V560-4,0))</f>
        <v>0</v>
      </c>
      <c r="I560" s="205" t="str">
        <f ca="1">IF(ISERROR($V560),"",OFFSET('Smelter Look-up'!$H$4,$V560-4,0))</f>
        <v>Widnes</v>
      </c>
      <c r="J560" s="205" t="str">
        <f ca="1">IF(ISERROR($V560),"",OFFSET('Smelter Look-up'!$I$4,$V560-4,0))</f>
        <v>Cheshire West and Chester</v>
      </c>
      <c r="K560" s="149"/>
      <c r="L560" s="149"/>
      <c r="M560" s="149"/>
      <c r="N560" s="149"/>
      <c r="O560" s="149"/>
      <c r="P560" s="207"/>
      <c r="Q560" s="150"/>
      <c r="R560" s="148" t="str">
        <f ca="1">IF(ISERROR($V560),"",OFFSET('Smelter Look-up'!$C$4,$V560-4,0)&amp;"")</f>
        <v>ICoNiChem Widnes Ltd</v>
      </c>
      <c r="S560" s="154" t="str">
        <f t="shared" ca="1" si="44"/>
        <v>GB</v>
      </c>
      <c r="T560" s="154" t="str">
        <f ca="1">IF(B560="","",IF(ISERROR(MATCH($J560,SorP!$B$1:$B$6261,0)),"",INDIRECT("'SorP'!$A$"&amp;MATCH($S560&amp;$J560,SorP!C:C,0))))</f>
        <v>GB-CHW</v>
      </c>
      <c r="U560" s="167"/>
      <c r="V560" s="168">
        <f>IF(C560="",NA(),MATCH($B560&amp;$C560,'Smelter Look-up'!$J:$J,0))</f>
        <v>539</v>
      </c>
      <c r="X560" s="169">
        <f t="shared" ca="1" si="43"/>
        <v>0</v>
      </c>
      <c r="AB560" s="312" t="str">
        <f t="shared" si="45"/>
        <v>Nickel</v>
      </c>
      <c r="AC560" s="169" t="str">
        <f t="shared" si="46"/>
        <v>Nickel</v>
      </c>
      <c r="AD560" s="169" t="str">
        <f t="shared" si="47"/>
        <v>ICoNiChem Widnes Ltd</v>
      </c>
    </row>
    <row r="561" spans="1:30" s="169" customFormat="1" ht="51">
      <c r="A561" s="154" t="s">
        <v>18349</v>
      </c>
      <c r="B561" s="302" t="s">
        <v>18109</v>
      </c>
      <c r="C561" s="151" t="s">
        <v>19489</v>
      </c>
      <c r="D561" s="148" t="s">
        <v>19489</v>
      </c>
      <c r="E561" s="148" t="str">
        <f ca="1">IF(ISERROR($V561),"",OFFSET('Smelter Look-up'!$D$4,$V561-4,0)&amp;"")</f>
        <v>UNITED KINGDOM OF GREAT BRITAIN AND NORTHERN IRELAND</v>
      </c>
      <c r="F561" s="148" t="str">
        <f ca="1">IF(ISERROR($V561),"",OFFSET('Smelter Look-up'!$E$4,$V561-4,0))</f>
        <v>CID004618</v>
      </c>
      <c r="G561" s="148" t="str">
        <f ca="1">IF(C561=$X$4,"Enter smelter details",IF(ISERROR($V561),"",OFFSET('Smelter Look-up'!$F$4,$V561-4,0)))</f>
        <v>RMI</v>
      </c>
      <c r="H561" s="204">
        <f ca="1">IF(ISERROR($V561),"",OFFSET('Smelter Look-up'!$G$4,$V561-4,0))</f>
        <v>0</v>
      </c>
      <c r="I561" s="205" t="str">
        <f ca="1">IF(ISERROR($V561),"",OFFSET('Smelter Look-up'!$H$4,$V561-4,0))</f>
        <v>Widnes</v>
      </c>
      <c r="J561" s="205" t="str">
        <f ca="1">IF(ISERROR($V561),"",OFFSET('Smelter Look-up'!$I$4,$V561-4,0))</f>
        <v>Cheshire West and Chester</v>
      </c>
      <c r="K561" s="149"/>
      <c r="L561" s="149"/>
      <c r="M561" s="149"/>
      <c r="N561" s="149"/>
      <c r="O561" s="149"/>
      <c r="P561" s="207"/>
      <c r="Q561" s="150"/>
      <c r="R561" s="148" t="str">
        <f ca="1">IF(ISERROR($V561),"",OFFSET('Smelter Look-up'!$C$4,$V561-4,0)&amp;"")</f>
        <v>ICoNiChem Widnes Ltd</v>
      </c>
      <c r="S561" s="154" t="str">
        <f t="shared" ca="1" si="44"/>
        <v>GB</v>
      </c>
      <c r="T561" s="154" t="str">
        <f ca="1">IF(B561="","",IF(ISERROR(MATCH($J561,SorP!$B$1:$B$6261,0)),"",INDIRECT("'SorP'!$A$"&amp;MATCH($S561&amp;$J561,SorP!C:C,0))))</f>
        <v>GB-CHW</v>
      </c>
      <c r="U561" s="167"/>
      <c r="V561" s="168">
        <f>IF(C561="",NA(),MATCH($B561&amp;$C561,'Smelter Look-up'!$J:$J,0))</f>
        <v>539</v>
      </c>
      <c r="X561" s="169">
        <f t="shared" ca="1" si="43"/>
        <v>0</v>
      </c>
      <c r="AB561" s="312" t="str">
        <f t="shared" si="45"/>
        <v>Nickel</v>
      </c>
      <c r="AC561" s="169" t="str">
        <f t="shared" si="46"/>
        <v>Nickel</v>
      </c>
      <c r="AD561" s="169" t="str">
        <f t="shared" si="47"/>
        <v>ICoNiChem Widnes Ltd</v>
      </c>
    </row>
    <row r="562" spans="1:30" s="169" customFormat="1" ht="102">
      <c r="A562" s="154" t="s">
        <v>18350</v>
      </c>
      <c r="B562" s="302" t="s">
        <v>18109</v>
      </c>
      <c r="C562" s="151" t="s">
        <v>18159</v>
      </c>
      <c r="D562" s="148" t="s">
        <v>18159</v>
      </c>
      <c r="E562" s="148" t="str">
        <f ca="1">IF(ISERROR($V562),"",OFFSET('Smelter Look-up'!$D$4,$V562-4,0)&amp;"")</f>
        <v>SOUTH AFRICA</v>
      </c>
      <c r="F562" s="148" t="str">
        <f ca="1">IF(ISERROR($V562),"",OFFSET('Smelter Look-up'!$E$4,$V562-4,0))</f>
        <v>CID004606</v>
      </c>
      <c r="G562" s="148" t="str">
        <f ca="1">IF(C562=$X$4,"Enter smelter details",IF(ISERROR($V562),"",OFFSET('Smelter Look-up'!$F$4,$V562-4,0)))</f>
        <v>RMI</v>
      </c>
      <c r="H562" s="204">
        <f ca="1">IF(ISERROR($V562),"",OFFSET('Smelter Look-up'!$G$4,$V562-4,0))</f>
        <v>0</v>
      </c>
      <c r="I562" s="205" t="str">
        <f ca="1">IF(ISERROR($V562),"",OFFSET('Smelter Look-up'!$H$4,$V562-4,0))</f>
        <v>Springs</v>
      </c>
      <c r="J562" s="205" t="str">
        <f ca="1">IF(ISERROR($V562),"",OFFSET('Smelter Look-up'!$I$4,$V562-4,0))</f>
        <v>Gauteng</v>
      </c>
      <c r="K562" s="149"/>
      <c r="L562" s="149"/>
      <c r="M562" s="149"/>
      <c r="N562" s="149"/>
      <c r="O562" s="149"/>
      <c r="P562" s="207"/>
      <c r="Q562" s="150"/>
      <c r="R562" s="148" t="str">
        <f ca="1">IF(ISERROR($V562),"",OFFSET('Smelter Look-up'!$C$4,$V562-4,0)&amp;"")</f>
        <v>Impala Platinum - Base Metal Refinery (BMR)</v>
      </c>
      <c r="S562" s="154" t="str">
        <f t="shared" ca="1" si="44"/>
        <v>ZA</v>
      </c>
      <c r="T562" s="154" t="str">
        <f ca="1">IF(B562="","",IF(ISERROR(MATCH($J562,SorP!$B$1:$B$6261,0)),"",INDIRECT("'SorP'!$A$"&amp;MATCH($S562&amp;$J562,SorP!C:C,0))))</f>
        <v>ZA-GP</v>
      </c>
      <c r="U562" s="167"/>
      <c r="V562" s="168">
        <f>IF(C562="",NA(),MATCH($B562&amp;$C562,'Smelter Look-up'!$J:$J,0))</f>
        <v>540</v>
      </c>
      <c r="X562" s="169">
        <f t="shared" ca="1" si="43"/>
        <v>0</v>
      </c>
      <c r="AB562" s="312" t="str">
        <f t="shared" si="45"/>
        <v>Nickel</v>
      </c>
      <c r="AC562" s="169" t="str">
        <f t="shared" si="46"/>
        <v>Nickel</v>
      </c>
      <c r="AD562" s="169" t="str">
        <f t="shared" si="47"/>
        <v>Impala Platinum - Base Metal Refinery (BMR)</v>
      </c>
    </row>
    <row r="563" spans="1:30" s="169" customFormat="1" ht="76.5">
      <c r="A563" s="154" t="s">
        <v>18351</v>
      </c>
      <c r="B563" s="302" t="s">
        <v>18109</v>
      </c>
      <c r="C563" s="151" t="s">
        <v>18161</v>
      </c>
      <c r="D563" s="148" t="s">
        <v>18161</v>
      </c>
      <c r="E563" s="148" t="str">
        <f ca="1">IF(ISERROR($V563),"",OFFSET('Smelter Look-up'!$D$4,$V563-4,0)&amp;"")</f>
        <v>SOUTH AFRICA</v>
      </c>
      <c r="F563" s="148" t="str">
        <f ca="1">IF(ISERROR($V563),"",OFFSET('Smelter Look-up'!$E$4,$V563-4,0))</f>
        <v>CID004612</v>
      </c>
      <c r="G563" s="148" t="str">
        <f ca="1">IF(C563=$X$4,"Enter smelter details",IF(ISERROR($V563),"",OFFSET('Smelter Look-up'!$F$4,$V563-4,0)))</f>
        <v>RMI</v>
      </c>
      <c r="H563" s="204">
        <f ca="1">IF(ISERROR($V563),"",OFFSET('Smelter Look-up'!$G$4,$V563-4,0))</f>
        <v>0</v>
      </c>
      <c r="I563" s="205" t="str">
        <f ca="1">IF(ISERROR($V563),"",OFFSET('Smelter Look-up'!$H$4,$V563-4,0))</f>
        <v>Rustenburg</v>
      </c>
      <c r="J563" s="205" t="str">
        <f ca="1">IF(ISERROR($V563),"",OFFSET('Smelter Look-up'!$I$4,$V563-4,0))</f>
        <v>North-West</v>
      </c>
      <c r="K563" s="149"/>
      <c r="L563" s="149"/>
      <c r="M563" s="149"/>
      <c r="N563" s="149"/>
      <c r="O563" s="149"/>
      <c r="P563" s="207"/>
      <c r="Q563" s="150"/>
      <c r="R563" s="148" t="str">
        <f ca="1">IF(ISERROR($V563),"",OFFSET('Smelter Look-up'!$C$4,$V563-4,0)&amp;"")</f>
        <v>Impala Platinum - Rustenburg Smelter</v>
      </c>
      <c r="S563" s="154" t="str">
        <f t="shared" ca="1" si="44"/>
        <v>ZA</v>
      </c>
      <c r="T563" s="154" t="str">
        <f ca="1">IF(B563="","",IF(ISERROR(MATCH($J563,SorP!$B$1:$B$6261,0)),"",INDIRECT("'SorP'!$A$"&amp;MATCH($S563&amp;$J563,SorP!C:C,0))))</f>
        <v>ZA-NW</v>
      </c>
      <c r="U563" s="167"/>
      <c r="V563" s="168">
        <f>IF(C563="",NA(),MATCH($B563&amp;$C563,'Smelter Look-up'!$J:$J,0))</f>
        <v>541</v>
      </c>
      <c r="X563" s="169">
        <f t="shared" ca="1" si="43"/>
        <v>0</v>
      </c>
      <c r="AB563" s="312" t="str">
        <f t="shared" si="45"/>
        <v>Nickel</v>
      </c>
      <c r="AC563" s="169" t="str">
        <f t="shared" si="46"/>
        <v>Nickel</v>
      </c>
      <c r="AD563" s="169" t="str">
        <f t="shared" si="47"/>
        <v>Impala Platinum - Rustenburg Smelter</v>
      </c>
    </row>
    <row r="564" spans="1:30" s="169" customFormat="1" ht="102">
      <c r="A564" s="154" t="s">
        <v>18350</v>
      </c>
      <c r="B564" s="302" t="s">
        <v>18109</v>
      </c>
      <c r="C564" s="151" t="s">
        <v>18159</v>
      </c>
      <c r="D564" s="148" t="s">
        <v>18159</v>
      </c>
      <c r="E564" s="148" t="str">
        <f ca="1">IF(ISERROR($V564),"",OFFSET('Smelter Look-up'!$D$4,$V564-4,0)&amp;"")</f>
        <v>SOUTH AFRICA</v>
      </c>
      <c r="F564" s="148" t="str">
        <f ca="1">IF(ISERROR($V564),"",OFFSET('Smelter Look-up'!$E$4,$V564-4,0))</f>
        <v>CID004606</v>
      </c>
      <c r="G564" s="148" t="str">
        <f ca="1">IF(C564=$X$4,"Enter smelter details",IF(ISERROR($V564),"",OFFSET('Smelter Look-up'!$F$4,$V564-4,0)))</f>
        <v>RMI</v>
      </c>
      <c r="H564" s="204">
        <f ca="1">IF(ISERROR($V564),"",OFFSET('Smelter Look-up'!$G$4,$V564-4,0))</f>
        <v>0</v>
      </c>
      <c r="I564" s="205" t="str">
        <f ca="1">IF(ISERROR($V564),"",OFFSET('Smelter Look-up'!$H$4,$V564-4,0))</f>
        <v>Springs</v>
      </c>
      <c r="J564" s="205" t="str">
        <f ca="1">IF(ISERROR($V564),"",OFFSET('Smelter Look-up'!$I$4,$V564-4,0))</f>
        <v>Gauteng</v>
      </c>
      <c r="K564" s="149"/>
      <c r="L564" s="149"/>
      <c r="M564" s="149"/>
      <c r="N564" s="149"/>
      <c r="O564" s="149"/>
      <c r="P564" s="207"/>
      <c r="Q564" s="150"/>
      <c r="R564" s="148" t="str">
        <f ca="1">IF(ISERROR($V564),"",OFFSET('Smelter Look-up'!$C$4,$V564-4,0)&amp;"")</f>
        <v>Impala Platinum - Base Metal Refinery (BMR)</v>
      </c>
      <c r="S564" s="154" t="str">
        <f t="shared" ca="1" si="44"/>
        <v>ZA</v>
      </c>
      <c r="T564" s="154" t="str">
        <f ca="1">IF(B564="","",IF(ISERROR(MATCH($J564,SorP!$B$1:$B$6261,0)),"",INDIRECT("'SorP'!$A$"&amp;MATCH($S564&amp;$J564,SorP!C:C,0))))</f>
        <v>ZA-GP</v>
      </c>
      <c r="U564" s="167"/>
      <c r="V564" s="168">
        <f>IF(C564="",NA(),MATCH($B564&amp;$C564,'Smelter Look-up'!$J:$J,0))</f>
        <v>540</v>
      </c>
      <c r="X564" s="169">
        <f t="shared" ca="1" si="43"/>
        <v>0</v>
      </c>
      <c r="AB564" s="312" t="str">
        <f t="shared" si="45"/>
        <v>Nickel</v>
      </c>
      <c r="AC564" s="169" t="str">
        <f t="shared" si="46"/>
        <v>Nickel</v>
      </c>
      <c r="AD564" s="169" t="str">
        <f t="shared" si="47"/>
        <v>Impala Platinum - Base Metal Refinery (BMR)</v>
      </c>
    </row>
    <row r="565" spans="1:30" s="169" customFormat="1" ht="76.5">
      <c r="A565" s="154" t="s">
        <v>18351</v>
      </c>
      <c r="B565" s="302" t="s">
        <v>18109</v>
      </c>
      <c r="C565" s="151" t="s">
        <v>18161</v>
      </c>
      <c r="D565" s="148" t="s">
        <v>18161</v>
      </c>
      <c r="E565" s="148" t="str">
        <f ca="1">IF(ISERROR($V565),"",OFFSET('Smelter Look-up'!$D$4,$V565-4,0)&amp;"")</f>
        <v>SOUTH AFRICA</v>
      </c>
      <c r="F565" s="148" t="str">
        <f ca="1">IF(ISERROR($V565),"",OFFSET('Smelter Look-up'!$E$4,$V565-4,0))</f>
        <v>CID004612</v>
      </c>
      <c r="G565" s="148" t="str">
        <f ca="1">IF(C565=$X$4,"Enter smelter details",IF(ISERROR($V565),"",OFFSET('Smelter Look-up'!$F$4,$V565-4,0)))</f>
        <v>RMI</v>
      </c>
      <c r="H565" s="204">
        <f ca="1">IF(ISERROR($V565),"",OFFSET('Smelter Look-up'!$G$4,$V565-4,0))</f>
        <v>0</v>
      </c>
      <c r="I565" s="205" t="str">
        <f ca="1">IF(ISERROR($V565),"",OFFSET('Smelter Look-up'!$H$4,$V565-4,0))</f>
        <v>Rustenburg</v>
      </c>
      <c r="J565" s="205" t="str">
        <f ca="1">IF(ISERROR($V565),"",OFFSET('Smelter Look-up'!$I$4,$V565-4,0))</f>
        <v>North-West</v>
      </c>
      <c r="K565" s="149"/>
      <c r="L565" s="149"/>
      <c r="M565" s="149"/>
      <c r="N565" s="149"/>
      <c r="O565" s="149"/>
      <c r="P565" s="207"/>
      <c r="Q565" s="150"/>
      <c r="R565" s="148" t="str">
        <f ca="1">IF(ISERROR($V565),"",OFFSET('Smelter Look-up'!$C$4,$V565-4,0)&amp;"")</f>
        <v>Impala Platinum - Rustenburg Smelter</v>
      </c>
      <c r="S565" s="154" t="str">
        <f t="shared" ca="1" si="44"/>
        <v>ZA</v>
      </c>
      <c r="T565" s="154" t="str">
        <f ca="1">IF(B565="","",IF(ISERROR(MATCH($J565,SorP!$B$1:$B$6261,0)),"",INDIRECT("'SorP'!$A$"&amp;MATCH($S565&amp;$J565,SorP!C:C,0))))</f>
        <v>ZA-NW</v>
      </c>
      <c r="U565" s="167"/>
      <c r="V565" s="168">
        <f>IF(C565="",NA(),MATCH($B565&amp;$C565,'Smelter Look-up'!$J:$J,0))</f>
        <v>541</v>
      </c>
      <c r="X565" s="169">
        <f t="shared" ca="1" si="43"/>
        <v>0</v>
      </c>
      <c r="AB565" s="312" t="str">
        <f t="shared" si="45"/>
        <v>Nickel</v>
      </c>
      <c r="AC565" s="169" t="str">
        <f t="shared" si="46"/>
        <v>Nickel</v>
      </c>
      <c r="AD565" s="169" t="str">
        <f t="shared" si="47"/>
        <v>Impala Platinum - Rustenburg Smelter</v>
      </c>
    </row>
    <row r="566" spans="1:30" s="169" customFormat="1" ht="140.25">
      <c r="A566" s="154" t="s">
        <v>19702</v>
      </c>
      <c r="B566" s="302" t="s">
        <v>18109</v>
      </c>
      <c r="C566" s="151" t="s">
        <v>19701</v>
      </c>
      <c r="D566" s="148" t="s">
        <v>19701</v>
      </c>
      <c r="E566" s="148" t="str">
        <f ca="1">IF(ISERROR($V566),"",OFFSET('Smelter Look-up'!$D$4,$V566-4,0)&amp;"")</f>
        <v>PHILIPPINES</v>
      </c>
      <c r="F566" s="148" t="str">
        <f ca="1">IF(ISERROR($V566),"",OFFSET('Smelter Look-up'!$E$4,$V566-4,0))</f>
        <v>CID005633</v>
      </c>
      <c r="G566" s="148" t="str">
        <f ca="1">IF(C566=$X$4,"Enter smelter details",IF(ISERROR($V566),"",OFFSET('Smelter Look-up'!$F$4,$V566-4,0)))</f>
        <v>RMI</v>
      </c>
      <c r="H566" s="204">
        <f ca="1">IF(ISERROR($V566),"",OFFSET('Smelter Look-up'!$G$4,$V566-4,0))</f>
        <v>0</v>
      </c>
      <c r="I566" s="205" t="str">
        <f ca="1">IF(ISERROR($V566),"",OFFSET('Smelter Look-up'!$H$4,$V566-4,0))</f>
        <v>Isabel</v>
      </c>
      <c r="J566" s="205" t="str">
        <f ca="1">IF(ISERROR($V566),"",OFFSET('Smelter Look-up'!$I$4,$V566-4,0))</f>
        <v>Leyte</v>
      </c>
      <c r="K566" s="149"/>
      <c r="L566" s="149"/>
      <c r="M566" s="149"/>
      <c r="N566" s="149"/>
      <c r="O566" s="149"/>
      <c r="P566" s="207"/>
      <c r="Q566" s="150"/>
      <c r="R566" s="148" t="str">
        <f ca="1">IF(ISERROR($V566),"",OFFSET('Smelter Look-up'!$C$4,$V566-4,0)&amp;"")</f>
        <v>Philippine Associated Smelting and Refining Corporation (PASAR)</v>
      </c>
      <c r="S566" s="154" t="str">
        <f t="shared" ca="1" si="44"/>
        <v>PH</v>
      </c>
      <c r="T566" s="154" t="str">
        <f ca="1">IF(B566="","",IF(ISERROR(MATCH($J566,SorP!$B$1:$B$6261,0)),"",INDIRECT("'SorP'!$A$"&amp;MATCH($S566&amp;$J566,SorP!C:C,0))))</f>
        <v>PH-LEY</v>
      </c>
      <c r="U566" s="167"/>
      <c r="V566" s="168">
        <f>IF(C566="",NA(),MATCH($B566&amp;$C566,'Smelter Look-up'!$J:$J,0))</f>
        <v>567</v>
      </c>
      <c r="X566" s="169">
        <f t="shared" ca="1" si="43"/>
        <v>0</v>
      </c>
      <c r="AB566" s="312" t="str">
        <f t="shared" si="45"/>
        <v>Nickel</v>
      </c>
      <c r="AC566" s="169" t="str">
        <f t="shared" si="46"/>
        <v>Nickel</v>
      </c>
      <c r="AD566" s="169" t="str">
        <f t="shared" si="47"/>
        <v>Philippine Associated Smelting and Refining Corporation (PASAR)</v>
      </c>
    </row>
    <row r="567" spans="1:30" s="169" customFormat="1" ht="114.75">
      <c r="A567" s="154" t="s">
        <v>18352</v>
      </c>
      <c r="B567" s="302" t="s">
        <v>18109</v>
      </c>
      <c r="C567" s="151" t="s">
        <v>11925</v>
      </c>
      <c r="D567" s="148" t="s">
        <v>11925</v>
      </c>
      <c r="E567" s="148" t="str">
        <f ca="1">IF(ISERROR($V567),"",OFFSET('Smelter Look-up'!$D$4,$V567-4,0)&amp;"")</f>
        <v>CHINA</v>
      </c>
      <c r="F567" s="148" t="str">
        <f ca="1">IF(ISERROR($V567),"",OFFSET('Smelter Look-up'!$E$4,$V567-4,0))</f>
        <v>CID004708</v>
      </c>
      <c r="G567" s="148" t="str">
        <f ca="1">IF(C567=$X$4,"Enter smelter details",IF(ISERROR($V567),"",OFFSET('Smelter Look-up'!$F$4,$V567-4,0)))</f>
        <v>RMI</v>
      </c>
      <c r="H567" s="204">
        <f ca="1">IF(ISERROR($V567),"",OFFSET('Smelter Look-up'!$G$4,$V567-4,0))</f>
        <v>0</v>
      </c>
      <c r="I567" s="205" t="str">
        <f ca="1">IF(ISERROR($V567),"",OFFSET('Smelter Look-up'!$H$4,$V567-4,0))</f>
        <v>Jiangmen</v>
      </c>
      <c r="J567" s="205" t="str">
        <f ca="1">IF(ISERROR($V567),"",OFFSET('Smelter Look-up'!$I$4,$V567-4,0))</f>
        <v>Guangdong Sheng</v>
      </c>
      <c r="K567" s="149"/>
      <c r="L567" s="149"/>
      <c r="M567" s="149"/>
      <c r="N567" s="149"/>
      <c r="O567" s="149"/>
      <c r="P567" s="207"/>
      <c r="Q567" s="150"/>
      <c r="R567" s="148" t="str">
        <f ca="1">IF(ISERROR($V567),"",OFFSET('Smelter Look-up'!$C$4,$V567-4,0)&amp;"")</f>
        <v>Jiangmen Chancsun Umicore Industry Co.,Ltd</v>
      </c>
      <c r="S567" s="154" t="str">
        <f t="shared" ca="1" si="44"/>
        <v>CN</v>
      </c>
      <c r="T567" s="154" t="str">
        <f ca="1">IF(B567="","",IF(ISERROR(MATCH($J567,SorP!$B$1:$B$6261,0)),"",INDIRECT("'SorP'!$A$"&amp;MATCH($S567&amp;$J567,SorP!C:C,0))))</f>
        <v>CN-GD</v>
      </c>
      <c r="U567" s="167"/>
      <c r="V567" s="168">
        <f>IF(C567="",NA(),MATCH($B567&amp;$C567,'Smelter Look-up'!$J:$J,0))</f>
        <v>546</v>
      </c>
      <c r="X567" s="169">
        <f t="shared" ca="1" si="43"/>
        <v>0</v>
      </c>
      <c r="AB567" s="312" t="str">
        <f t="shared" si="45"/>
        <v>Nickel</v>
      </c>
      <c r="AC567" s="169" t="str">
        <f t="shared" si="46"/>
        <v>Nickel</v>
      </c>
      <c r="AD567" s="169" t="str">
        <f t="shared" si="47"/>
        <v>Jiangmen Chancsun Umicore Industry Co.,Ltd</v>
      </c>
    </row>
    <row r="568" spans="1:30" s="169" customFormat="1" ht="114.75">
      <c r="A568" s="154" t="s">
        <v>18352</v>
      </c>
      <c r="B568" s="302" t="s">
        <v>18109</v>
      </c>
      <c r="C568" s="151" t="s">
        <v>11925</v>
      </c>
      <c r="D568" s="148" t="s">
        <v>11925</v>
      </c>
      <c r="E568" s="148" t="str">
        <f ca="1">IF(ISERROR($V568),"",OFFSET('Smelter Look-up'!$D$4,$V568-4,0)&amp;"")</f>
        <v>CHINA</v>
      </c>
      <c r="F568" s="148" t="str">
        <f ca="1">IF(ISERROR($V568),"",OFFSET('Smelter Look-up'!$E$4,$V568-4,0))</f>
        <v>CID004708</v>
      </c>
      <c r="G568" s="148" t="str">
        <f ca="1">IF(C568=$X$4,"Enter smelter details",IF(ISERROR($V568),"",OFFSET('Smelter Look-up'!$F$4,$V568-4,0)))</f>
        <v>RMI</v>
      </c>
      <c r="H568" s="204">
        <f ca="1">IF(ISERROR($V568),"",OFFSET('Smelter Look-up'!$G$4,$V568-4,0))</f>
        <v>0</v>
      </c>
      <c r="I568" s="205" t="str">
        <f ca="1">IF(ISERROR($V568),"",OFFSET('Smelter Look-up'!$H$4,$V568-4,0))</f>
        <v>Jiangmen</v>
      </c>
      <c r="J568" s="205" t="str">
        <f ca="1">IF(ISERROR($V568),"",OFFSET('Smelter Look-up'!$I$4,$V568-4,0))</f>
        <v>Guangdong Sheng</v>
      </c>
      <c r="K568" s="149"/>
      <c r="L568" s="149"/>
      <c r="M568" s="149"/>
      <c r="N568" s="149"/>
      <c r="O568" s="149"/>
      <c r="P568" s="207"/>
      <c r="Q568" s="150"/>
      <c r="R568" s="148" t="str">
        <f ca="1">IF(ISERROR($V568),"",OFFSET('Smelter Look-up'!$C$4,$V568-4,0)&amp;"")</f>
        <v>Jiangmen Chancsun Umicore Industry Co.,Ltd</v>
      </c>
      <c r="S568" s="154" t="str">
        <f t="shared" ca="1" si="44"/>
        <v>CN</v>
      </c>
      <c r="T568" s="154" t="str">
        <f ca="1">IF(B568="","",IF(ISERROR(MATCH($J568,SorP!$B$1:$B$6261,0)),"",INDIRECT("'SorP'!$A$"&amp;MATCH($S568&amp;$J568,SorP!C:C,0))))</f>
        <v>CN-GD</v>
      </c>
      <c r="U568" s="167"/>
      <c r="V568" s="168">
        <f>IF(C568="",NA(),MATCH($B568&amp;$C568,'Smelter Look-up'!$J:$J,0))</f>
        <v>546</v>
      </c>
      <c r="X568" s="169">
        <f t="shared" ca="1" si="43"/>
        <v>0</v>
      </c>
      <c r="AB568" s="312" t="str">
        <f t="shared" si="45"/>
        <v>Nickel</v>
      </c>
      <c r="AC568" s="169" t="str">
        <f t="shared" si="46"/>
        <v>Nickel</v>
      </c>
      <c r="AD568" s="169" t="str">
        <f t="shared" si="47"/>
        <v>Jiangmen Chancsun Umicore Industry Co.,Ltd</v>
      </c>
    </row>
    <row r="569" spans="1:30" s="169" customFormat="1" ht="89.25">
      <c r="A569" s="154" t="s">
        <v>18353</v>
      </c>
      <c r="B569" s="302" t="s">
        <v>18109</v>
      </c>
      <c r="C569" s="151" t="s">
        <v>11800</v>
      </c>
      <c r="D569" s="148" t="s">
        <v>11800</v>
      </c>
      <c r="E569" s="148" t="str">
        <f ca="1">IF(ISERROR($V569),"",OFFSET('Smelter Look-up'!$D$4,$V569-4,0)&amp;"")</f>
        <v>CHINA</v>
      </c>
      <c r="F569" s="148" t="str">
        <f ca="1">IF(ISERROR($V569),"",OFFSET('Smelter Look-up'!$E$4,$V569-4,0))</f>
        <v>CID004398</v>
      </c>
      <c r="G569" s="148" t="str">
        <f ca="1">IF(C569=$X$4,"Enter smelter details",IF(ISERROR($V569),"",OFFSET('Smelter Look-up'!$F$4,$V569-4,0)))</f>
        <v>RMI</v>
      </c>
      <c r="H569" s="204">
        <f ca="1">IF(ISERROR($V569),"",OFFSET('Smelter Look-up'!$G$4,$V569-4,0))</f>
        <v>0</v>
      </c>
      <c r="I569" s="205" t="str">
        <f ca="1">IF(ISERROR($V569),"",OFFSET('Smelter Look-up'!$H$4,$V569-4,0))</f>
        <v>Ganzhou City</v>
      </c>
      <c r="J569" s="205" t="str">
        <f ca="1">IF(ISERROR($V569),"",OFFSET('Smelter Look-up'!$I$4,$V569-4,0))</f>
        <v>Jiangxi Sheng</v>
      </c>
      <c r="K569" s="149"/>
      <c r="L569" s="149"/>
      <c r="M569" s="149"/>
      <c r="N569" s="149"/>
      <c r="O569" s="149"/>
      <c r="P569" s="207"/>
      <c r="Q569" s="150"/>
      <c r="R569" s="148" t="str">
        <f ca="1">IF(ISERROR($V569),"",OFFSET('Smelter Look-up'!$C$4,$V569-4,0)&amp;"")</f>
        <v>Jiangxi Miracle Golden Tiger Cobalt Co. Ltd.</v>
      </c>
      <c r="S569" s="154" t="str">
        <f t="shared" ca="1" si="44"/>
        <v>CN</v>
      </c>
      <c r="T569" s="154" t="str">
        <f ca="1">IF(B569="","",IF(ISERROR(MATCH($J569,SorP!$B$1:$B$6261,0)),"",INDIRECT("'SorP'!$A$"&amp;MATCH($S569&amp;$J569,SorP!C:C,0))))</f>
        <v>CN-JX</v>
      </c>
      <c r="U569" s="167"/>
      <c r="V569" s="168">
        <f>IF(C569="",NA(),MATCH($B569&amp;$C569,'Smelter Look-up'!$J:$J,0))</f>
        <v>547</v>
      </c>
      <c r="X569" s="169">
        <f t="shared" ca="1" si="43"/>
        <v>0</v>
      </c>
      <c r="AB569" s="312" t="str">
        <f t="shared" si="45"/>
        <v>Nickel</v>
      </c>
      <c r="AC569" s="169" t="str">
        <f t="shared" si="46"/>
        <v>Nickel</v>
      </c>
      <c r="AD569" s="169" t="str">
        <f t="shared" si="47"/>
        <v>Jiangxi Miracle Golden Tiger Cobalt Co. Ltd.</v>
      </c>
    </row>
    <row r="570" spans="1:30" s="169" customFormat="1" ht="102">
      <c r="A570" s="154" t="s">
        <v>18354</v>
      </c>
      <c r="B570" s="302" t="s">
        <v>18109</v>
      </c>
      <c r="C570" s="151" t="s">
        <v>11928</v>
      </c>
      <c r="D570" s="148" t="s">
        <v>11928</v>
      </c>
      <c r="E570" s="148" t="str">
        <f ca="1">IF(ISERROR($V570),"",OFFSET('Smelter Look-up'!$D$4,$V570-4,0)&amp;"")</f>
        <v>CHINA</v>
      </c>
      <c r="F570" s="148" t="str">
        <f ca="1">IF(ISERROR($V570),"",OFFSET('Smelter Look-up'!$E$4,$V570-4,0))</f>
        <v>CID004566</v>
      </c>
      <c r="G570" s="148" t="str">
        <f ca="1">IF(C570=$X$4,"Enter smelter details",IF(ISERROR($V570),"",OFFSET('Smelter Look-up'!$F$4,$V570-4,0)))</f>
        <v>RMI</v>
      </c>
      <c r="H570" s="204">
        <f ca="1">IF(ISERROR($V570),"",OFFSET('Smelter Look-up'!$G$4,$V570-4,0))</f>
        <v>0</v>
      </c>
      <c r="I570" s="205" t="str">
        <f ca="1">IF(ISERROR($V570),"",OFFSET('Smelter Look-up'!$H$4,$V570-4,0))</f>
        <v>Yichun</v>
      </c>
      <c r="J570" s="205" t="str">
        <f ca="1">IF(ISERROR($V570),"",OFFSET('Smelter Look-up'!$I$4,$V570-4,0))</f>
        <v>Jiangxi Sheng</v>
      </c>
      <c r="K570" s="149"/>
      <c r="L570" s="149"/>
      <c r="M570" s="149"/>
      <c r="N570" s="149"/>
      <c r="O570" s="149"/>
      <c r="P570" s="207"/>
      <c r="Q570" s="150"/>
      <c r="R570" s="148" t="str">
        <f ca="1">IF(ISERROR($V570),"",OFFSET('Smelter Look-up'!$C$4,$V570-4,0)&amp;"")</f>
        <v>Jiangxi Ruida New Energy Technology Co., Ltd.</v>
      </c>
      <c r="S570" s="154" t="str">
        <f t="shared" ca="1" si="44"/>
        <v>CN</v>
      </c>
      <c r="T570" s="154" t="str">
        <f ca="1">IF(B570="","",IF(ISERROR(MATCH($J570,SorP!$B$1:$B$6261,0)),"",INDIRECT("'SorP'!$A$"&amp;MATCH($S570&amp;$J570,SorP!C:C,0))))</f>
        <v>CN-JX</v>
      </c>
      <c r="U570" s="167"/>
      <c r="V570" s="168">
        <f>IF(C570="",NA(),MATCH($B570&amp;$C570,'Smelter Look-up'!$J:$J,0))</f>
        <v>550</v>
      </c>
      <c r="X570" s="169">
        <f t="shared" ca="1" si="43"/>
        <v>0</v>
      </c>
      <c r="AB570" s="312" t="str">
        <f t="shared" si="45"/>
        <v>Nickel</v>
      </c>
      <c r="AC570" s="169" t="str">
        <f t="shared" si="46"/>
        <v>Nickel</v>
      </c>
      <c r="AD570" s="169" t="str">
        <f t="shared" si="47"/>
        <v>Jiangxi Ruida New Energy Technology Co., Ltd.</v>
      </c>
    </row>
    <row r="571" spans="1:30" s="169" customFormat="1" ht="102">
      <c r="A571" s="154" t="s">
        <v>18354</v>
      </c>
      <c r="B571" s="302" t="s">
        <v>18109</v>
      </c>
      <c r="C571" s="151" t="s">
        <v>11928</v>
      </c>
      <c r="D571" s="148" t="s">
        <v>11928</v>
      </c>
      <c r="E571" s="148" t="str">
        <f ca="1">IF(ISERROR($V571),"",OFFSET('Smelter Look-up'!$D$4,$V571-4,0)&amp;"")</f>
        <v>CHINA</v>
      </c>
      <c r="F571" s="148" t="str">
        <f ca="1">IF(ISERROR($V571),"",OFFSET('Smelter Look-up'!$E$4,$V571-4,0))</f>
        <v>CID004566</v>
      </c>
      <c r="G571" s="148" t="str">
        <f ca="1">IF(C571=$X$4,"Enter smelter details",IF(ISERROR($V571),"",OFFSET('Smelter Look-up'!$F$4,$V571-4,0)))</f>
        <v>RMI</v>
      </c>
      <c r="H571" s="204">
        <f ca="1">IF(ISERROR($V571),"",OFFSET('Smelter Look-up'!$G$4,$V571-4,0))</f>
        <v>0</v>
      </c>
      <c r="I571" s="205" t="str">
        <f ca="1">IF(ISERROR($V571),"",OFFSET('Smelter Look-up'!$H$4,$V571-4,0))</f>
        <v>Yichun</v>
      </c>
      <c r="J571" s="205" t="str">
        <f ca="1">IF(ISERROR($V571),"",OFFSET('Smelter Look-up'!$I$4,$V571-4,0))</f>
        <v>Jiangxi Sheng</v>
      </c>
      <c r="K571" s="149"/>
      <c r="L571" s="149"/>
      <c r="M571" s="149"/>
      <c r="N571" s="149"/>
      <c r="O571" s="149"/>
      <c r="P571" s="207"/>
      <c r="Q571" s="150"/>
      <c r="R571" s="148" t="str">
        <f ca="1">IF(ISERROR($V571),"",OFFSET('Smelter Look-up'!$C$4,$V571-4,0)&amp;"")</f>
        <v>Jiangxi Ruida New Energy Technology Co., Ltd.</v>
      </c>
      <c r="S571" s="154" t="str">
        <f t="shared" ca="1" si="44"/>
        <v>CN</v>
      </c>
      <c r="T571" s="154" t="str">
        <f ca="1">IF(B571="","",IF(ISERROR(MATCH($J571,SorP!$B$1:$B$6261,0)),"",INDIRECT("'SorP'!$A$"&amp;MATCH($S571&amp;$J571,SorP!C:C,0))))</f>
        <v>CN-JX</v>
      </c>
      <c r="U571" s="167"/>
      <c r="V571" s="168">
        <f>IF(C571="",NA(),MATCH($B571&amp;$C571,'Smelter Look-up'!$J:$J,0))</f>
        <v>550</v>
      </c>
      <c r="X571" s="169">
        <f t="shared" ca="1" si="43"/>
        <v>0</v>
      </c>
      <c r="AB571" s="312" t="str">
        <f t="shared" si="45"/>
        <v>Nickel</v>
      </c>
      <c r="AC571" s="169" t="str">
        <f t="shared" si="46"/>
        <v>Nickel</v>
      </c>
      <c r="AD571" s="169" t="str">
        <f t="shared" si="47"/>
        <v>Jiangxi Ruida New Energy Technology Co., Ltd.</v>
      </c>
    </row>
    <row r="572" spans="1:30" s="169" customFormat="1" ht="102">
      <c r="A572" s="154" t="s">
        <v>18354</v>
      </c>
      <c r="B572" s="302" t="s">
        <v>18109</v>
      </c>
      <c r="C572" s="151" t="s">
        <v>11928</v>
      </c>
      <c r="D572" s="148" t="s">
        <v>11928</v>
      </c>
      <c r="E572" s="148" t="str">
        <f ca="1">IF(ISERROR($V572),"",OFFSET('Smelter Look-up'!$D$4,$V572-4,0)&amp;"")</f>
        <v>CHINA</v>
      </c>
      <c r="F572" s="148" t="str">
        <f ca="1">IF(ISERROR($V572),"",OFFSET('Smelter Look-up'!$E$4,$V572-4,0))</f>
        <v>CID004566</v>
      </c>
      <c r="G572" s="148" t="str">
        <f ca="1">IF(C572=$X$4,"Enter smelter details",IF(ISERROR($V572),"",OFFSET('Smelter Look-up'!$F$4,$V572-4,0)))</f>
        <v>RMI</v>
      </c>
      <c r="H572" s="204">
        <f ca="1">IF(ISERROR($V572),"",OFFSET('Smelter Look-up'!$G$4,$V572-4,0))</f>
        <v>0</v>
      </c>
      <c r="I572" s="205" t="str">
        <f ca="1">IF(ISERROR($V572),"",OFFSET('Smelter Look-up'!$H$4,$V572-4,0))</f>
        <v>Yichun</v>
      </c>
      <c r="J572" s="205" t="str">
        <f ca="1">IF(ISERROR($V572),"",OFFSET('Smelter Look-up'!$I$4,$V572-4,0))</f>
        <v>Jiangxi Sheng</v>
      </c>
      <c r="K572" s="149"/>
      <c r="L572" s="149"/>
      <c r="M572" s="149"/>
      <c r="N572" s="149"/>
      <c r="O572" s="149"/>
      <c r="P572" s="207"/>
      <c r="Q572" s="150"/>
      <c r="R572" s="148" t="str">
        <f ca="1">IF(ISERROR($V572),"",OFFSET('Smelter Look-up'!$C$4,$V572-4,0)&amp;"")</f>
        <v>Jiangxi Ruida New Energy Technology Co., Ltd.</v>
      </c>
      <c r="S572" s="154" t="str">
        <f t="shared" ca="1" si="44"/>
        <v>CN</v>
      </c>
      <c r="T572" s="154" t="str">
        <f ca="1">IF(B572="","",IF(ISERROR(MATCH($J572,SorP!$B$1:$B$6261,0)),"",INDIRECT("'SorP'!$A$"&amp;MATCH($S572&amp;$J572,SorP!C:C,0))))</f>
        <v>CN-JX</v>
      </c>
      <c r="U572" s="167"/>
      <c r="V572" s="168">
        <f>IF(C572="",NA(),MATCH($B572&amp;$C572,'Smelter Look-up'!$J:$J,0))</f>
        <v>550</v>
      </c>
      <c r="X572" s="169">
        <f t="shared" ca="1" si="43"/>
        <v>0</v>
      </c>
      <c r="AB572" s="312" t="str">
        <f t="shared" si="45"/>
        <v>Nickel</v>
      </c>
      <c r="AC572" s="169" t="str">
        <f t="shared" si="46"/>
        <v>Nickel</v>
      </c>
      <c r="AD572" s="169" t="str">
        <f t="shared" si="47"/>
        <v>Jiangxi Ruida New Energy Technology Co., Ltd.</v>
      </c>
    </row>
    <row r="573" spans="1:30" s="169" customFormat="1" ht="51">
      <c r="A573" s="154" t="s">
        <v>19703</v>
      </c>
      <c r="B573" s="302" t="s">
        <v>18109</v>
      </c>
      <c r="C573" s="151" t="s">
        <v>166</v>
      </c>
      <c r="D573" s="148" t="s">
        <v>166</v>
      </c>
      <c r="E573" s="148" t="str">
        <f ca="1">IF(ISERROR($V573),"",OFFSET('Smelter Look-up'!$D$4,$V573-4,0)&amp;"")</f>
        <v>CHINA</v>
      </c>
      <c r="F573" s="148" t="str">
        <f ca="1">IF(ISERROR($V573),"",OFFSET('Smelter Look-up'!$E$4,$V573-4,0))</f>
        <v>CID005385</v>
      </c>
      <c r="G573" s="148" t="str">
        <f ca="1">IF(C573=$X$4,"Enter smelter details",IF(ISERROR($V573),"",OFFSET('Smelter Look-up'!$F$4,$V573-4,0)))</f>
        <v>RMI</v>
      </c>
      <c r="H573" s="204">
        <f ca="1">IF(ISERROR($V573),"",OFFSET('Smelter Look-up'!$G$4,$V573-4,0))</f>
        <v>0</v>
      </c>
      <c r="I573" s="205" t="str">
        <f ca="1">IF(ISERROR($V573),"",OFFSET('Smelter Look-up'!$H$4,$V573-4,0))</f>
        <v>Jingmen</v>
      </c>
      <c r="J573" s="205" t="str">
        <f ca="1">IF(ISERROR($V573),"",OFFSET('Smelter Look-up'!$I$4,$V573-4,0))</f>
        <v>Hubei Sheng</v>
      </c>
      <c r="K573" s="149"/>
      <c r="L573" s="149"/>
      <c r="M573" s="149"/>
      <c r="N573" s="149"/>
      <c r="O573" s="149"/>
      <c r="P573" s="207"/>
      <c r="Q573" s="150"/>
      <c r="R573" s="148" t="str">
        <f ca="1">IF(ISERROR($V573),"",OFFSET('Smelter Look-up'!$C$4,$V573-4,0)&amp;"")</f>
        <v>Jingmen GEM Co., Ltd.</v>
      </c>
      <c r="S573" s="154" t="str">
        <f t="shared" ca="1" si="44"/>
        <v>CN</v>
      </c>
      <c r="T573" s="154" t="str">
        <f ca="1">IF(B573="","",IF(ISERROR(MATCH($J573,SorP!$B$1:$B$6261,0)),"",INDIRECT("'SorP'!$A$"&amp;MATCH($S573&amp;$J573,SorP!C:C,0))))</f>
        <v>CN-HB</v>
      </c>
      <c r="U573" s="167"/>
      <c r="V573" s="168">
        <f>IF(C573="",NA(),MATCH($B573&amp;$C573,'Smelter Look-up'!$J:$J,0))</f>
        <v>551</v>
      </c>
      <c r="X573" s="169">
        <f t="shared" ca="1" si="43"/>
        <v>0</v>
      </c>
      <c r="AB573" s="312" t="str">
        <f t="shared" si="45"/>
        <v>Nickel</v>
      </c>
      <c r="AC573" s="169" t="str">
        <f t="shared" si="46"/>
        <v>Nickel</v>
      </c>
      <c r="AD573" s="169" t="str">
        <f t="shared" si="47"/>
        <v>Jingmen GEM Co., Ltd.</v>
      </c>
    </row>
    <row r="574" spans="1:30" s="169" customFormat="1" ht="51">
      <c r="A574" s="154" t="s">
        <v>19703</v>
      </c>
      <c r="B574" s="302" t="s">
        <v>18109</v>
      </c>
      <c r="C574" s="151" t="s">
        <v>166</v>
      </c>
      <c r="D574" s="148" t="s">
        <v>166</v>
      </c>
      <c r="E574" s="148" t="str">
        <f ca="1">IF(ISERROR($V574),"",OFFSET('Smelter Look-up'!$D$4,$V574-4,0)&amp;"")</f>
        <v>CHINA</v>
      </c>
      <c r="F574" s="148" t="str">
        <f ca="1">IF(ISERROR($V574),"",OFFSET('Smelter Look-up'!$E$4,$V574-4,0))</f>
        <v>CID005385</v>
      </c>
      <c r="G574" s="148" t="str">
        <f ca="1">IF(C574=$X$4,"Enter smelter details",IF(ISERROR($V574),"",OFFSET('Smelter Look-up'!$F$4,$V574-4,0)))</f>
        <v>RMI</v>
      </c>
      <c r="H574" s="204">
        <f ca="1">IF(ISERROR($V574),"",OFFSET('Smelter Look-up'!$G$4,$V574-4,0))</f>
        <v>0</v>
      </c>
      <c r="I574" s="205" t="str">
        <f ca="1">IF(ISERROR($V574),"",OFFSET('Smelter Look-up'!$H$4,$V574-4,0))</f>
        <v>Jingmen</v>
      </c>
      <c r="J574" s="205" t="str">
        <f ca="1">IF(ISERROR($V574),"",OFFSET('Smelter Look-up'!$I$4,$V574-4,0))</f>
        <v>Hubei Sheng</v>
      </c>
      <c r="K574" s="149"/>
      <c r="L574" s="149"/>
      <c r="M574" s="149"/>
      <c r="N574" s="149"/>
      <c r="O574" s="149"/>
      <c r="P574" s="207"/>
      <c r="Q574" s="150"/>
      <c r="R574" s="148" t="str">
        <f ca="1">IF(ISERROR($V574),"",OFFSET('Smelter Look-up'!$C$4,$V574-4,0)&amp;"")</f>
        <v>Jingmen GEM Co., Ltd.</v>
      </c>
      <c r="S574" s="154" t="str">
        <f t="shared" ca="1" si="44"/>
        <v>CN</v>
      </c>
      <c r="T574" s="154" t="str">
        <f ca="1">IF(B574="","",IF(ISERROR(MATCH($J574,SorP!$B$1:$B$6261,0)),"",INDIRECT("'SorP'!$A$"&amp;MATCH($S574&amp;$J574,SorP!C:C,0))))</f>
        <v>CN-HB</v>
      </c>
      <c r="U574" s="167"/>
      <c r="V574" s="168">
        <f>IF(C574="",NA(),MATCH($B574&amp;$C574,'Smelter Look-up'!$J:$J,0))</f>
        <v>551</v>
      </c>
      <c r="X574" s="169">
        <f t="shared" ca="1" si="43"/>
        <v>0</v>
      </c>
      <c r="AB574" s="312" t="str">
        <f t="shared" si="45"/>
        <v>Nickel</v>
      </c>
      <c r="AC574" s="169" t="str">
        <f t="shared" si="46"/>
        <v>Nickel</v>
      </c>
      <c r="AD574" s="169" t="str">
        <f t="shared" si="47"/>
        <v>Jingmen GEM Co., Ltd.</v>
      </c>
    </row>
    <row r="575" spans="1:30" s="169" customFormat="1" ht="153">
      <c r="A575" s="154" t="s">
        <v>18357</v>
      </c>
      <c r="B575" s="302" t="s">
        <v>18109</v>
      </c>
      <c r="C575" s="151" t="s">
        <v>18356</v>
      </c>
      <c r="D575" s="148" t="s">
        <v>18356</v>
      </c>
      <c r="E575" s="148" t="str">
        <f ca="1">IF(ISERROR($V575),"",OFFSET('Smelter Look-up'!$D$4,$V575-4,0)&amp;"")</f>
        <v>RUSSIAN FEDERATION</v>
      </c>
      <c r="F575" s="148" t="str">
        <f ca="1">IF(ISERROR($V575),"",OFFSET('Smelter Look-up'!$E$4,$V575-4,0))</f>
        <v>CID003958</v>
      </c>
      <c r="G575" s="148" t="str">
        <f ca="1">IF(C575=$X$4,"Enter smelter details",IF(ISERROR($V575),"",OFFSET('Smelter Look-up'!$F$4,$V575-4,0)))</f>
        <v>RMI</v>
      </c>
      <c r="H575" s="204">
        <f ca="1">IF(ISERROR($V575),"",OFFSET('Smelter Look-up'!$G$4,$V575-4,0))</f>
        <v>0</v>
      </c>
      <c r="I575" s="205" t="str">
        <f ca="1">IF(ISERROR($V575),"",OFFSET('Smelter Look-up'!$H$4,$V575-4,0))</f>
        <v>Monchegorsk town</v>
      </c>
      <c r="J575" s="205" t="str">
        <f ca="1">IF(ISERROR($V575),"",OFFSET('Smelter Look-up'!$I$4,$V575-4,0))</f>
        <v>Murmanskaya oblast'</v>
      </c>
      <c r="K575" s="149"/>
      <c r="L575" s="149"/>
      <c r="M575" s="149"/>
      <c r="N575" s="149"/>
      <c r="O575" s="149"/>
      <c r="P575" s="207"/>
      <c r="Q575" s="150"/>
      <c r="R575" s="148" t="str">
        <f ca="1">IF(ISERROR($V575),"",OFFSET('Smelter Look-up'!$C$4,$V575-4,0)&amp;"")</f>
        <v>Joint-Stock Company Kola Mining and Metallurgical Company (JSC Kola MMC)</v>
      </c>
      <c r="S575" s="154" t="str">
        <f t="shared" ca="1" si="44"/>
        <v>RU</v>
      </c>
      <c r="T575" s="154" t="str">
        <f ca="1">IF(B575="","",IF(ISERROR(MATCH($J575,SorP!$B$1:$B$6261,0)),"",INDIRECT("'SorP'!$A$"&amp;MATCH($S575&amp;$J575,SorP!C:C,0))))</f>
        <v>RU-MUR</v>
      </c>
      <c r="U575" s="167"/>
      <c r="V575" s="168">
        <f>IF(C575="",NA(),MATCH($B575&amp;$C575,'Smelter Look-up'!$J:$J,0))</f>
        <v>553</v>
      </c>
      <c r="X575" s="169">
        <f t="shared" ref="X575:X638" ca="1" si="48">IF(AND(C575="Smelter not listed",OR(LEN(D575)=0,LEN(E575)=0)),1,0)</f>
        <v>0</v>
      </c>
      <c r="AB575" s="312" t="str">
        <f t="shared" si="45"/>
        <v>Nickel</v>
      </c>
      <c r="AC575" s="169" t="str">
        <f t="shared" si="46"/>
        <v>Nickel</v>
      </c>
      <c r="AD575" s="169" t="str">
        <f t="shared" si="47"/>
        <v>Joint-Stock Company Kola Mining and Metallurgical Company (JSC Kola MMC)</v>
      </c>
    </row>
    <row r="576" spans="1:30" s="169" customFormat="1" ht="114.75">
      <c r="A576" s="154" t="s">
        <v>19492</v>
      </c>
      <c r="B576" s="302" t="s">
        <v>18109</v>
      </c>
      <c r="C576" s="151" t="s">
        <v>19491</v>
      </c>
      <c r="D576" s="148" t="s">
        <v>19491</v>
      </c>
      <c r="E576" s="148" t="str">
        <f ca="1">IF(ISERROR($V576),"",OFFSET('Smelter Look-up'!$D$4,$V576-4,0)&amp;"")</f>
        <v>KOREA, REPUBLIC OF</v>
      </c>
      <c r="F576" s="148" t="str">
        <f ca="1">IF(ISERROR($V576),"",OFFSET('Smelter Look-up'!$E$4,$V576-4,0))</f>
        <v>CID004513</v>
      </c>
      <c r="G576" s="148" t="str">
        <f ca="1">IF(C576=$X$4,"Enter smelter details",IF(ISERROR($V576),"",OFFSET('Smelter Look-up'!$F$4,$V576-4,0)))</f>
        <v>RMI</v>
      </c>
      <c r="H576" s="204">
        <f ca="1">IF(ISERROR($V576),"",OFFSET('Smelter Look-up'!$G$4,$V576-4,0))</f>
        <v>0</v>
      </c>
      <c r="I576" s="205" t="str">
        <f ca="1">IF(ISERROR($V576),"",OFFSET('Smelter Look-up'!$H$4,$V576-4,0))</f>
        <v>Ulju-gun</v>
      </c>
      <c r="J576" s="205" t="str">
        <f ca="1">IF(ISERROR($V576),"",OFFSET('Smelter Look-up'!$I$4,$V576-4,0))</f>
        <v>Ulsan-gwangyeoksi</v>
      </c>
      <c r="K576" s="149"/>
      <c r="L576" s="149"/>
      <c r="M576" s="149"/>
      <c r="N576" s="149"/>
      <c r="O576" s="149"/>
      <c r="P576" s="207"/>
      <c r="Q576" s="150"/>
      <c r="R576" s="148" t="str">
        <f ca="1">IF(ISERROR($V576),"",OFFSET('Smelter Look-up'!$C$4,$V576-4,0)&amp;"")</f>
        <v>Korea Energy Materials Company(Nickel Refinery)</v>
      </c>
      <c r="S576" s="154" t="str">
        <f t="shared" ref="S576:S639" ca="1" si="49">IF(B576="","",IF(ISERROR(MATCH($E576,CL,0)),"Unknown",INDIRECT("'C'!$A$"&amp;MATCH($E576,CL,0)+1)))</f>
        <v>KR</v>
      </c>
      <c r="T576" s="154" t="str">
        <f ca="1">IF(B576="","",IF(ISERROR(MATCH($J576,SorP!$B$1:$B$6261,0)),"",INDIRECT("'SorP'!$A$"&amp;MATCH($S576&amp;$J576,SorP!C:C,0))))</f>
        <v>KR-31</v>
      </c>
      <c r="U576" s="167"/>
      <c r="V576" s="168">
        <f>IF(C576="",NA(),MATCH($B576&amp;$C576,'Smelter Look-up'!$J:$J,0))</f>
        <v>554</v>
      </c>
      <c r="X576" s="169">
        <f t="shared" ca="1" si="48"/>
        <v>0</v>
      </c>
      <c r="AB576" s="312" t="str">
        <f t="shared" si="45"/>
        <v>Nickel</v>
      </c>
      <c r="AC576" s="169" t="str">
        <f t="shared" si="46"/>
        <v>Nickel</v>
      </c>
      <c r="AD576" s="169" t="str">
        <f t="shared" si="47"/>
        <v>Korea Energy Materials Company(Nickel Refinery)</v>
      </c>
    </row>
    <row r="577" spans="1:30" s="169" customFormat="1" ht="114.75">
      <c r="A577" s="154" t="s">
        <v>19492</v>
      </c>
      <c r="B577" s="302" t="s">
        <v>18109</v>
      </c>
      <c r="C577" s="151" t="s">
        <v>19491</v>
      </c>
      <c r="D577" s="148" t="s">
        <v>19491</v>
      </c>
      <c r="E577" s="148" t="str">
        <f ca="1">IF(ISERROR($V577),"",OFFSET('Smelter Look-up'!$D$4,$V577-4,0)&amp;"")</f>
        <v>KOREA, REPUBLIC OF</v>
      </c>
      <c r="F577" s="148" t="str">
        <f ca="1">IF(ISERROR($V577),"",OFFSET('Smelter Look-up'!$E$4,$V577-4,0))</f>
        <v>CID004513</v>
      </c>
      <c r="G577" s="148" t="str">
        <f ca="1">IF(C577=$X$4,"Enter smelter details",IF(ISERROR($V577),"",OFFSET('Smelter Look-up'!$F$4,$V577-4,0)))</f>
        <v>RMI</v>
      </c>
      <c r="H577" s="204">
        <f ca="1">IF(ISERROR($V577),"",OFFSET('Smelter Look-up'!$G$4,$V577-4,0))</f>
        <v>0</v>
      </c>
      <c r="I577" s="205" t="str">
        <f ca="1">IF(ISERROR($V577),"",OFFSET('Smelter Look-up'!$H$4,$V577-4,0))</f>
        <v>Ulju-gun</v>
      </c>
      <c r="J577" s="205" t="str">
        <f ca="1">IF(ISERROR($V577),"",OFFSET('Smelter Look-up'!$I$4,$V577-4,0))</f>
        <v>Ulsan-gwangyeoksi</v>
      </c>
      <c r="K577" s="149"/>
      <c r="L577" s="149"/>
      <c r="M577" s="149"/>
      <c r="N577" s="149"/>
      <c r="O577" s="149"/>
      <c r="P577" s="207"/>
      <c r="Q577" s="150"/>
      <c r="R577" s="148" t="str">
        <f ca="1">IF(ISERROR($V577),"",OFFSET('Smelter Look-up'!$C$4,$V577-4,0)&amp;"")</f>
        <v>Korea Energy Materials Company(Nickel Refinery)</v>
      </c>
      <c r="S577" s="154" t="str">
        <f t="shared" ca="1" si="49"/>
        <v>KR</v>
      </c>
      <c r="T577" s="154" t="str">
        <f ca="1">IF(B577="","",IF(ISERROR(MATCH($J577,SorP!$B$1:$B$6261,0)),"",INDIRECT("'SorP'!$A$"&amp;MATCH($S577&amp;$J577,SorP!C:C,0))))</f>
        <v>KR-31</v>
      </c>
      <c r="U577" s="167"/>
      <c r="V577" s="168">
        <f>IF(C577="",NA(),MATCH($B577&amp;$C577,'Smelter Look-up'!$J:$J,0))</f>
        <v>554</v>
      </c>
      <c r="X577" s="169">
        <f t="shared" ca="1" si="48"/>
        <v>0</v>
      </c>
      <c r="AB577" s="312" t="str">
        <f t="shared" si="45"/>
        <v>Nickel</v>
      </c>
      <c r="AC577" s="169" t="str">
        <f t="shared" si="46"/>
        <v>Nickel</v>
      </c>
      <c r="AD577" s="169" t="str">
        <f t="shared" si="47"/>
        <v>Korea Energy Materials Company(Nickel Refinery)</v>
      </c>
    </row>
    <row r="578" spans="1:30" s="169" customFormat="1" ht="63.75">
      <c r="A578" s="154" t="s">
        <v>18661</v>
      </c>
      <c r="B578" s="302" t="s">
        <v>18109</v>
      </c>
      <c r="C578" s="151" t="s">
        <v>18619</v>
      </c>
      <c r="D578" s="148" t="s">
        <v>18619</v>
      </c>
      <c r="E578" s="148" t="str">
        <f ca="1">IF(ISERROR($V578),"",OFFSET('Smelter Look-up'!$D$4,$V578-4,0)&amp;"")</f>
        <v>INDIA</v>
      </c>
      <c r="F578" s="148" t="str">
        <f ca="1">IF(ISERROR($V578),"",OFFSET('Smelter Look-up'!$E$4,$V578-4,0))</f>
        <v>CID005220</v>
      </c>
      <c r="G578" s="148" t="str">
        <f ca="1">IF(C578=$X$4,"Enter smelter details",IF(ISERROR($V578),"",OFFSET('Smelter Look-up'!$F$4,$V578-4,0)))</f>
        <v>RMI</v>
      </c>
      <c r="H578" s="204">
        <f ca="1">IF(ISERROR($V578),"",OFFSET('Smelter Look-up'!$G$4,$V578-4,0))</f>
        <v>0</v>
      </c>
      <c r="I578" s="205" t="str">
        <f ca="1">IF(ISERROR($V578),"",OFFSET('Smelter Look-up'!$H$4,$V578-4,0))</f>
        <v>Greater Noida</v>
      </c>
      <c r="J578" s="205" t="str">
        <f ca="1">IF(ISERROR($V578),"",OFFSET('Smelter Look-up'!$I$4,$V578-4,0))</f>
        <v>Uttar Pradesh</v>
      </c>
      <c r="K578" s="149"/>
      <c r="L578" s="149"/>
      <c r="M578" s="149"/>
      <c r="N578" s="149"/>
      <c r="O578" s="149"/>
      <c r="P578" s="207"/>
      <c r="Q578" s="150"/>
      <c r="R578" s="148" t="str">
        <f ca="1">IF(ISERROR($V578),"",OFFSET('Smelter Look-up'!$C$4,$V578-4,0)&amp;"")</f>
        <v>LOHUM CLEANTECH PVT LTD</v>
      </c>
      <c r="S578" s="154" t="str">
        <f t="shared" ca="1" si="49"/>
        <v>IN</v>
      </c>
      <c r="T578" s="154" t="str">
        <f ca="1">IF(B578="","",IF(ISERROR(MATCH($J578,SorP!$B$1:$B$6261,0)),"",INDIRECT("'SorP'!$A$"&amp;MATCH($S578&amp;$J578,SorP!C:C,0))))</f>
        <v>IN-UP</v>
      </c>
      <c r="U578" s="167"/>
      <c r="V578" s="168">
        <f>IF(C578="",NA(),MATCH($B578&amp;$C578,'Smelter Look-up'!$J:$J,0))</f>
        <v>556</v>
      </c>
      <c r="X578" s="169">
        <f t="shared" ca="1" si="48"/>
        <v>0</v>
      </c>
      <c r="AB578" s="312" t="str">
        <f t="shared" si="45"/>
        <v>Nickel</v>
      </c>
      <c r="AC578" s="169" t="str">
        <f t="shared" si="46"/>
        <v>Nickel</v>
      </c>
      <c r="AD578" s="169" t="str">
        <f t="shared" si="47"/>
        <v>LOHUM CLEANTECH PVT LTD</v>
      </c>
    </row>
    <row r="579" spans="1:30" s="169" customFormat="1" ht="89.25">
      <c r="A579" s="154" t="s">
        <v>19705</v>
      </c>
      <c r="B579" s="302" t="s">
        <v>18109</v>
      </c>
      <c r="C579" s="151" t="s">
        <v>272</v>
      </c>
      <c r="D579" s="148" t="s">
        <v>272</v>
      </c>
      <c r="E579" s="148" t="str">
        <f ca="1">IF(ISERROR($V579),"",OFFSET('Smelter Look-up'!$D$4,$V579-4,0)&amp;"")</f>
        <v>CANADA</v>
      </c>
      <c r="F579" s="148" t="str">
        <f ca="1">IF(ISERROR($V579),"",OFFSET('Smelter Look-up'!$E$4,$V579-4,0))</f>
        <v>CID005602</v>
      </c>
      <c r="G579" s="148" t="str">
        <f ca="1">IF(C579=$X$4,"Enter smelter details",IF(ISERROR($V579),"",OFFSET('Smelter Look-up'!$F$4,$V579-4,0)))</f>
        <v>RMI</v>
      </c>
      <c r="H579" s="204">
        <f ca="1">IF(ISERROR($V579),"",OFFSET('Smelter Look-up'!$G$4,$V579-4,0))</f>
        <v>0</v>
      </c>
      <c r="I579" s="205" t="str">
        <f ca="1">IF(ISERROR($V579),"",OFFSET('Smelter Look-up'!$H$4,$V579-4,0))</f>
        <v>Long Harbour</v>
      </c>
      <c r="J579" s="205" t="str">
        <f ca="1">IF(ISERROR($V579),"",OFFSET('Smelter Look-up'!$I$4,$V579-4,0))</f>
        <v>Newfoundland and Labrador</v>
      </c>
      <c r="K579" s="149"/>
      <c r="L579" s="149"/>
      <c r="M579" s="149"/>
      <c r="N579" s="149"/>
      <c r="O579" s="149"/>
      <c r="P579" s="207"/>
      <c r="Q579" s="150"/>
      <c r="R579" s="148" t="str">
        <f ca="1">IF(ISERROR($V579),"",OFFSET('Smelter Look-up'!$C$4,$V579-4,0)&amp;"")</f>
        <v>Vale – Long Harbour Processing Plant (LHPP)</v>
      </c>
      <c r="S579" s="154" t="str">
        <f t="shared" ca="1" si="49"/>
        <v>CA</v>
      </c>
      <c r="T579" s="154" t="str">
        <f ca="1">IF(B579="","",IF(ISERROR(MATCH($J579,SorP!$B$1:$B$6261,0)),"",INDIRECT("'SorP'!$A$"&amp;MATCH($S579&amp;$J579,SorP!C:C,0))))</f>
        <v>CA-NL</v>
      </c>
      <c r="U579" s="167"/>
      <c r="V579" s="168">
        <f>IF(C579="",NA(),MATCH($B579&amp;$C579,'Smelter Look-up'!$J:$J,0))</f>
        <v>587</v>
      </c>
      <c r="X579" s="169">
        <f t="shared" ca="1" si="48"/>
        <v>0</v>
      </c>
      <c r="AB579" s="312" t="str">
        <f t="shared" si="45"/>
        <v>Nickel</v>
      </c>
      <c r="AC579" s="169" t="str">
        <f t="shared" si="46"/>
        <v>Nickel</v>
      </c>
      <c r="AD579" s="169" t="str">
        <f t="shared" si="47"/>
        <v>Vale – Long Harbour Processing Plant (LHPP)</v>
      </c>
    </row>
    <row r="580" spans="1:30" s="169" customFormat="1" ht="20.25">
      <c r="A580" s="154" t="s">
        <v>20390</v>
      </c>
      <c r="B580" s="302" t="s">
        <v>18109</v>
      </c>
      <c r="C580" s="151" t="s">
        <v>18186</v>
      </c>
      <c r="D580" s="148" t="s">
        <v>18186</v>
      </c>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Unknown</v>
      </c>
      <c r="T580" s="154" t="str">
        <f ca="1">IF(B580="","",IF(ISERROR(MATCH($J580,SorP!$B$1:$B$6261,0)),"",INDIRECT("'SorP'!$A$"&amp;MATCH($S580&amp;$J580,SorP!C:C,0))))</f>
        <v/>
      </c>
      <c r="U580" s="167"/>
      <c r="V580" s="168" t="e">
        <f>IF(C580="",NA(),MATCH($B580&amp;$C580,'Smelter Look-up'!$J:$J,0))</f>
        <v>#N/A</v>
      </c>
      <c r="X580" s="169">
        <f t="shared" ca="1" si="48"/>
        <v>0</v>
      </c>
      <c r="AB580" s="312" t="str">
        <f t="shared" si="45"/>
        <v>Nickel</v>
      </c>
      <c r="AC580" s="169" t="str">
        <f t="shared" si="46"/>
        <v>Nickel</v>
      </c>
      <c r="AD580" s="169" t="str">
        <f t="shared" si="47"/>
        <v>LS MnM Inc.</v>
      </c>
    </row>
    <row r="581" spans="1:30" s="169" customFormat="1" ht="20.25">
      <c r="A581" s="154" t="s">
        <v>20391</v>
      </c>
      <c r="B581" s="302" t="s">
        <v>18109</v>
      </c>
      <c r="C581" s="151" t="s">
        <v>202</v>
      </c>
      <c r="D581" s="148" t="s">
        <v>202</v>
      </c>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Unknown</v>
      </c>
      <c r="T581" s="154" t="str">
        <f ca="1">IF(B581="","",IF(ISERROR(MATCH($J581,SorP!$B$1:$B$6261,0)),"",INDIRECT("'SorP'!$A$"&amp;MATCH($S581&amp;$J581,SorP!C:C,0))))</f>
        <v/>
      </c>
      <c r="U581" s="167"/>
      <c r="V581" s="168" t="e">
        <f>IF(C581="",NA(),MATCH($B581&amp;$C581,'Smelter Look-up'!$J:$J,0))</f>
        <v>#N/A</v>
      </c>
      <c r="X581" s="169">
        <f t="shared" ca="1" si="48"/>
        <v>0</v>
      </c>
      <c r="AB581" s="312" t="str">
        <f t="shared" si="45"/>
        <v>Nickel</v>
      </c>
      <c r="AC581" s="169" t="str">
        <f t="shared" si="46"/>
        <v>Nickel</v>
      </c>
      <c r="AD581" s="169" t="str">
        <f t="shared" si="47"/>
        <v>Mechema Taiwan Plant 2</v>
      </c>
    </row>
    <row r="582" spans="1:30" s="169" customFormat="1" ht="25.5">
      <c r="A582" s="154" t="s">
        <v>18358</v>
      </c>
      <c r="B582" s="302" t="s">
        <v>18109</v>
      </c>
      <c r="C582" s="151" t="s">
        <v>20355</v>
      </c>
      <c r="D582" s="148" t="s">
        <v>20355</v>
      </c>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Unknown</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Nickel</v>
      </c>
      <c r="AC582" s="169" t="str">
        <f t="shared" ref="AC582:AC645" si="51">B582</f>
        <v>Nickel</v>
      </c>
      <c r="AD582" s="169" t="str">
        <f t="shared" ref="AD582:AD645" si="52">IF(C582="Smelter not listed",D582,C582)</f>
        <v>Murrin Murrin Operations Pty Ltd</v>
      </c>
    </row>
    <row r="583" spans="1:30" s="169" customFormat="1" ht="25.5">
      <c r="A583" s="154" t="s">
        <v>18358</v>
      </c>
      <c r="B583" s="302" t="s">
        <v>18109</v>
      </c>
      <c r="C583" s="151" t="s">
        <v>20355</v>
      </c>
      <c r="D583" s="148" t="s">
        <v>20355</v>
      </c>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Unknown</v>
      </c>
      <c r="T583" s="154" t="str">
        <f ca="1">IF(B583="","",IF(ISERROR(MATCH($J583,SorP!$B$1:$B$6261,0)),"",INDIRECT("'SorP'!$A$"&amp;MATCH($S583&amp;$J583,SorP!C:C,0))))</f>
        <v/>
      </c>
      <c r="U583" s="167"/>
      <c r="V583" s="168" t="e">
        <f>IF(C583="",NA(),MATCH($B583&amp;$C583,'Smelter Look-up'!$J:$J,0))</f>
        <v>#N/A</v>
      </c>
      <c r="X583" s="169">
        <f t="shared" ca="1" si="48"/>
        <v>0</v>
      </c>
      <c r="AB583" s="312" t="str">
        <f t="shared" si="50"/>
        <v>Nickel</v>
      </c>
      <c r="AC583" s="169" t="str">
        <f t="shared" si="51"/>
        <v>Nickel</v>
      </c>
      <c r="AD583" s="169" t="str">
        <f t="shared" si="52"/>
        <v>Murrin Murrin Operations Pty Ltd</v>
      </c>
    </row>
    <row r="584" spans="1:30" s="169" customFormat="1" ht="25.5">
      <c r="A584" s="154" t="s">
        <v>18358</v>
      </c>
      <c r="B584" s="302" t="s">
        <v>18109</v>
      </c>
      <c r="C584" s="151" t="s">
        <v>20355</v>
      </c>
      <c r="D584" s="148" t="s">
        <v>20355</v>
      </c>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Unknown</v>
      </c>
      <c r="T584" s="154" t="str">
        <f ca="1">IF(B584="","",IF(ISERROR(MATCH($J584,SorP!$B$1:$B$6261,0)),"",INDIRECT("'SorP'!$A$"&amp;MATCH($S584&amp;$J584,SorP!C:C,0))))</f>
        <v/>
      </c>
      <c r="U584" s="167"/>
      <c r="V584" s="168" t="e">
        <f>IF(C584="",NA(),MATCH($B584&amp;$C584,'Smelter Look-up'!$J:$J,0))</f>
        <v>#N/A</v>
      </c>
      <c r="X584" s="169">
        <f t="shared" ca="1" si="48"/>
        <v>0</v>
      </c>
      <c r="AB584" s="312" t="str">
        <f t="shared" si="50"/>
        <v>Nickel</v>
      </c>
      <c r="AC584" s="169" t="str">
        <f t="shared" si="51"/>
        <v>Nickel</v>
      </c>
      <c r="AD584" s="169" t="str">
        <f t="shared" si="52"/>
        <v>Murrin Murrin Operations Pty Ltd</v>
      </c>
    </row>
    <row r="585" spans="1:30" s="169" customFormat="1" ht="25.5">
      <c r="A585" s="154" t="s">
        <v>18358</v>
      </c>
      <c r="B585" s="302" t="s">
        <v>18109</v>
      </c>
      <c r="C585" s="151" t="s">
        <v>20355</v>
      </c>
      <c r="D585" s="148" t="s">
        <v>20355</v>
      </c>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Unknown</v>
      </c>
      <c r="T585" s="154" t="str">
        <f ca="1">IF(B585="","",IF(ISERROR(MATCH($J585,SorP!$B$1:$B$6261,0)),"",INDIRECT("'SorP'!$A$"&amp;MATCH($S585&amp;$J585,SorP!C:C,0))))</f>
        <v/>
      </c>
      <c r="U585" s="167"/>
      <c r="V585" s="168" t="e">
        <f>IF(C585="",NA(),MATCH($B585&amp;$C585,'Smelter Look-up'!$J:$J,0))</f>
        <v>#N/A</v>
      </c>
      <c r="X585" s="169">
        <f t="shared" ca="1" si="48"/>
        <v>0</v>
      </c>
      <c r="AB585" s="312" t="str">
        <f t="shared" si="50"/>
        <v>Nickel</v>
      </c>
      <c r="AC585" s="169" t="str">
        <f t="shared" si="51"/>
        <v>Nickel</v>
      </c>
      <c r="AD585" s="169" t="str">
        <f t="shared" si="52"/>
        <v>Murrin Murrin Operations Pty Ltd</v>
      </c>
    </row>
    <row r="586" spans="1:30" s="169" customFormat="1" ht="127.5">
      <c r="A586" s="154" t="s">
        <v>18359</v>
      </c>
      <c r="B586" s="302" t="s">
        <v>18109</v>
      </c>
      <c r="C586" s="151" t="s">
        <v>11805</v>
      </c>
      <c r="D586" s="148" t="s">
        <v>11805</v>
      </c>
      <c r="E586" s="148" t="str">
        <f ca="1">IF(ISERROR($V586),"",OFFSET('Smelter Look-up'!$D$4,$V586-4,0)&amp;"")</f>
        <v>RUSSIAN FEDERATION</v>
      </c>
      <c r="F586" s="148" t="str">
        <f ca="1">IF(ISERROR($V586),"",OFFSET('Smelter Look-up'!$E$4,$V586-4,0))</f>
        <v>CID004012</v>
      </c>
      <c r="G586" s="148" t="str">
        <f ca="1">IF(C586=$X$4,"Enter smelter details",IF(ISERROR($V586),"",OFFSET('Smelter Look-up'!$F$4,$V586-4,0)))</f>
        <v>RMI</v>
      </c>
      <c r="H586" s="204">
        <f ca="1">IF(ISERROR($V586),"",OFFSET('Smelter Look-up'!$G$4,$V586-4,0))</f>
        <v>0</v>
      </c>
      <c r="I586" s="205" t="str">
        <f ca="1">IF(ISERROR($V586),"",OFFSET('Smelter Look-up'!$H$4,$V586-4,0))</f>
        <v>Norilsk</v>
      </c>
      <c r="J586" s="205" t="str">
        <f ca="1">IF(ISERROR($V586),"",OFFSET('Smelter Look-up'!$I$4,$V586-4,0))</f>
        <v>Krasnoyarskiy kray</v>
      </c>
      <c r="K586" s="149"/>
      <c r="L586" s="149"/>
      <c r="M586" s="149"/>
      <c r="N586" s="149"/>
      <c r="O586" s="149"/>
      <c r="P586" s="207"/>
      <c r="Q586" s="150"/>
      <c r="R586" s="148" t="str">
        <f ca="1">IF(ISERROR($V586),"",OFFSET('Smelter Look-up'!$C$4,$V586-4,0)&amp;"")</f>
        <v>Nadezhda Metallurgical Plant of MMC Norilsk Nickel's Polar Division</v>
      </c>
      <c r="S586" s="154" t="str">
        <f t="shared" ca="1" si="49"/>
        <v>RU</v>
      </c>
      <c r="T586" s="154" t="str">
        <f ca="1">IF(B586="","",IF(ISERROR(MATCH($J586,SorP!$B$1:$B$6261,0)),"",INDIRECT("'SorP'!$A$"&amp;MATCH($S586&amp;$J586,SorP!C:C,0))))</f>
        <v>RU-KYA</v>
      </c>
      <c r="U586" s="167"/>
      <c r="V586" s="168">
        <f>IF(C586="",NA(),MATCH($B586&amp;$C586,'Smelter Look-up'!$J:$J,0))</f>
        <v>562</v>
      </c>
      <c r="X586" s="169">
        <f t="shared" ca="1" si="48"/>
        <v>0</v>
      </c>
      <c r="AB586" s="312" t="str">
        <f t="shared" si="50"/>
        <v>Nickel</v>
      </c>
      <c r="AC586" s="169" t="str">
        <f t="shared" si="51"/>
        <v>Nickel</v>
      </c>
      <c r="AD586" s="169" t="str">
        <f t="shared" si="52"/>
        <v>Nadezhda Metallurgical Plant of MMC Norilsk Nickel's Polar Division</v>
      </c>
    </row>
    <row r="587" spans="1:30" s="169" customFormat="1" ht="127.5">
      <c r="A587" s="154" t="s">
        <v>18359</v>
      </c>
      <c r="B587" s="302" t="s">
        <v>18109</v>
      </c>
      <c r="C587" s="151" t="s">
        <v>11805</v>
      </c>
      <c r="D587" s="148" t="s">
        <v>11805</v>
      </c>
      <c r="E587" s="148" t="str">
        <f ca="1">IF(ISERROR($V587),"",OFFSET('Smelter Look-up'!$D$4,$V587-4,0)&amp;"")</f>
        <v>RUSSIAN FEDERATION</v>
      </c>
      <c r="F587" s="148" t="str">
        <f ca="1">IF(ISERROR($V587),"",OFFSET('Smelter Look-up'!$E$4,$V587-4,0))</f>
        <v>CID004012</v>
      </c>
      <c r="G587" s="148" t="str">
        <f ca="1">IF(C587=$X$4,"Enter smelter details",IF(ISERROR($V587),"",OFFSET('Smelter Look-up'!$F$4,$V587-4,0)))</f>
        <v>RMI</v>
      </c>
      <c r="H587" s="204">
        <f ca="1">IF(ISERROR($V587),"",OFFSET('Smelter Look-up'!$G$4,$V587-4,0))</f>
        <v>0</v>
      </c>
      <c r="I587" s="205" t="str">
        <f ca="1">IF(ISERROR($V587),"",OFFSET('Smelter Look-up'!$H$4,$V587-4,0))</f>
        <v>Norilsk</v>
      </c>
      <c r="J587" s="205" t="str">
        <f ca="1">IF(ISERROR($V587),"",OFFSET('Smelter Look-up'!$I$4,$V587-4,0))</f>
        <v>Krasnoyarskiy kray</v>
      </c>
      <c r="K587" s="149"/>
      <c r="L587" s="149"/>
      <c r="M587" s="149"/>
      <c r="N587" s="149"/>
      <c r="O587" s="149"/>
      <c r="P587" s="207"/>
      <c r="Q587" s="150"/>
      <c r="R587" s="148" t="str">
        <f ca="1">IF(ISERROR($V587),"",OFFSET('Smelter Look-up'!$C$4,$V587-4,0)&amp;"")</f>
        <v>Nadezhda Metallurgical Plant of MMC Norilsk Nickel's Polar Division</v>
      </c>
      <c r="S587" s="154" t="str">
        <f t="shared" ca="1" si="49"/>
        <v>RU</v>
      </c>
      <c r="T587" s="154" t="str">
        <f ca="1">IF(B587="","",IF(ISERROR(MATCH($J587,SorP!$B$1:$B$6261,0)),"",INDIRECT("'SorP'!$A$"&amp;MATCH($S587&amp;$J587,SorP!C:C,0))))</f>
        <v>RU-KYA</v>
      </c>
      <c r="U587" s="167"/>
      <c r="V587" s="168">
        <f>IF(C587="",NA(),MATCH($B587&amp;$C587,'Smelter Look-up'!$J:$J,0))</f>
        <v>562</v>
      </c>
      <c r="X587" s="169">
        <f t="shared" ca="1" si="48"/>
        <v>0</v>
      </c>
      <c r="AB587" s="312" t="str">
        <f t="shared" si="50"/>
        <v>Nickel</v>
      </c>
      <c r="AC587" s="169" t="str">
        <f t="shared" si="51"/>
        <v>Nickel</v>
      </c>
      <c r="AD587" s="169" t="str">
        <f t="shared" si="52"/>
        <v>Nadezhda Metallurgical Plant of MMC Norilsk Nickel's Polar Division</v>
      </c>
    </row>
    <row r="588" spans="1:30" s="169" customFormat="1" ht="102">
      <c r="A588" s="154" t="s">
        <v>18360</v>
      </c>
      <c r="B588" s="302" t="s">
        <v>18109</v>
      </c>
      <c r="C588" s="151" t="s">
        <v>11807</v>
      </c>
      <c r="D588" s="148" t="s">
        <v>11807</v>
      </c>
      <c r="E588" s="148" t="str">
        <f ca="1">IF(ISERROR($V588),"",OFFSET('Smelter Look-up'!$D$4,$V588-4,0)&amp;"")</f>
        <v>JAPAN</v>
      </c>
      <c r="F588" s="148" t="str">
        <f ca="1">IF(ISERROR($V588),"",OFFSET('Smelter Look-up'!$E$4,$V588-4,0))</f>
        <v>CID004055</v>
      </c>
      <c r="G588" s="148" t="str">
        <f ca="1">IF(C588=$X$4,"Enter smelter details",IF(ISERROR($V588),"",OFFSET('Smelter Look-up'!$F$4,$V588-4,0)))</f>
        <v>RMI</v>
      </c>
      <c r="H588" s="204">
        <f ca="1">IF(ISERROR($V588),"",OFFSET('Smelter Look-up'!$G$4,$V588-4,0))</f>
        <v>0</v>
      </c>
      <c r="I588" s="205" t="str">
        <f ca="1">IF(ISERROR($V588),"",OFFSET('Smelter Look-up'!$H$4,$V588-4,0))</f>
        <v>Niihama</v>
      </c>
      <c r="J588" s="205" t="str">
        <f ca="1">IF(ISERROR($V588),"",OFFSET('Smelter Look-up'!$I$4,$V588-4,0))</f>
        <v>Ehime</v>
      </c>
      <c r="K588" s="149"/>
      <c r="L588" s="149"/>
      <c r="M588" s="149"/>
      <c r="N588" s="149"/>
      <c r="O588" s="149"/>
      <c r="P588" s="207"/>
      <c r="Q588" s="150"/>
      <c r="R588" s="148" t="str">
        <f ca="1">IF(ISERROR($V588),"",OFFSET('Smelter Look-up'!$C$4,$V588-4,0)&amp;"")</f>
        <v>Niihama Nickel Refinery, Sumitomo Metal Mining</v>
      </c>
      <c r="S588" s="154" t="str">
        <f t="shared" ca="1" si="49"/>
        <v>JP</v>
      </c>
      <c r="T588" s="154" t="str">
        <f ca="1">IF(B588="","",IF(ISERROR(MATCH($J588,SorP!$B$1:$B$6261,0)),"",INDIRECT("'SorP'!$A$"&amp;MATCH($S588&amp;$J588,SorP!C:C,0))))</f>
        <v>JP-38</v>
      </c>
      <c r="U588" s="167"/>
      <c r="V588" s="168">
        <f>IF(C588="",NA(),MATCH($B588&amp;$C588,'Smelter Look-up'!$J:$J,0))</f>
        <v>564</v>
      </c>
      <c r="X588" s="169">
        <f t="shared" ca="1" si="48"/>
        <v>0</v>
      </c>
      <c r="AB588" s="312" t="str">
        <f t="shared" si="50"/>
        <v>Nickel</v>
      </c>
      <c r="AC588" s="169" t="str">
        <f t="shared" si="51"/>
        <v>Nickel</v>
      </c>
      <c r="AD588" s="169" t="str">
        <f t="shared" si="52"/>
        <v>Niihama Nickel Refinery, Sumitomo Metal Mining</v>
      </c>
    </row>
    <row r="589" spans="1:30" s="169" customFormat="1" ht="102">
      <c r="A589" s="154" t="s">
        <v>18360</v>
      </c>
      <c r="B589" s="302" t="s">
        <v>18109</v>
      </c>
      <c r="C589" s="151" t="s">
        <v>11807</v>
      </c>
      <c r="D589" s="148" t="s">
        <v>11807</v>
      </c>
      <c r="E589" s="148" t="str">
        <f ca="1">IF(ISERROR($V589),"",OFFSET('Smelter Look-up'!$D$4,$V589-4,0)&amp;"")</f>
        <v>JAPAN</v>
      </c>
      <c r="F589" s="148" t="str">
        <f ca="1">IF(ISERROR($V589),"",OFFSET('Smelter Look-up'!$E$4,$V589-4,0))</f>
        <v>CID004055</v>
      </c>
      <c r="G589" s="148" t="str">
        <f ca="1">IF(C589=$X$4,"Enter smelter details",IF(ISERROR($V589),"",OFFSET('Smelter Look-up'!$F$4,$V589-4,0)))</f>
        <v>RMI</v>
      </c>
      <c r="H589" s="204">
        <f ca="1">IF(ISERROR($V589),"",OFFSET('Smelter Look-up'!$G$4,$V589-4,0))</f>
        <v>0</v>
      </c>
      <c r="I589" s="205" t="str">
        <f ca="1">IF(ISERROR($V589),"",OFFSET('Smelter Look-up'!$H$4,$V589-4,0))</f>
        <v>Niihama</v>
      </c>
      <c r="J589" s="205" t="str">
        <f ca="1">IF(ISERROR($V589),"",OFFSET('Smelter Look-up'!$I$4,$V589-4,0))</f>
        <v>Ehime</v>
      </c>
      <c r="K589" s="149"/>
      <c r="L589" s="149"/>
      <c r="M589" s="149"/>
      <c r="N589" s="149"/>
      <c r="O589" s="149"/>
      <c r="P589" s="207"/>
      <c r="Q589" s="150"/>
      <c r="R589" s="148" t="str">
        <f ca="1">IF(ISERROR($V589),"",OFFSET('Smelter Look-up'!$C$4,$V589-4,0)&amp;"")</f>
        <v>Niihama Nickel Refinery, Sumitomo Metal Mining</v>
      </c>
      <c r="S589" s="154" t="str">
        <f t="shared" ca="1" si="49"/>
        <v>JP</v>
      </c>
      <c r="T589" s="154" t="str">
        <f ca="1">IF(B589="","",IF(ISERROR(MATCH($J589,SorP!$B$1:$B$6261,0)),"",INDIRECT("'SorP'!$A$"&amp;MATCH($S589&amp;$J589,SorP!C:C,0))))</f>
        <v>JP-38</v>
      </c>
      <c r="U589" s="167"/>
      <c r="V589" s="168">
        <f>IF(C589="",NA(),MATCH($B589&amp;$C589,'Smelter Look-up'!$J:$J,0))</f>
        <v>564</v>
      </c>
      <c r="X589" s="169">
        <f t="shared" ca="1" si="48"/>
        <v>0</v>
      </c>
      <c r="AB589" s="312" t="str">
        <f t="shared" si="50"/>
        <v>Nickel</v>
      </c>
      <c r="AC589" s="169" t="str">
        <f t="shared" si="51"/>
        <v>Nickel</v>
      </c>
      <c r="AD589" s="169" t="str">
        <f t="shared" si="52"/>
        <v>Niihama Nickel Refinery, Sumitomo Metal Mining</v>
      </c>
    </row>
    <row r="590" spans="1:30" s="169" customFormat="1" ht="76.5">
      <c r="A590" s="154" t="s">
        <v>18362</v>
      </c>
      <c r="B590" s="302" t="s">
        <v>18109</v>
      </c>
      <c r="C590" s="151" t="s">
        <v>236</v>
      </c>
      <c r="D590" s="148" t="s">
        <v>236</v>
      </c>
      <c r="E590" s="148" t="str">
        <f ca="1">IF(ISERROR($V590),"",OFFSET('Smelter Look-up'!$D$4,$V590-4,0)&amp;"")</f>
        <v>FINLAND</v>
      </c>
      <c r="F590" s="148" t="str">
        <f ca="1">IF(ISERROR($V590),"",OFFSET('Smelter Look-up'!$E$4,$V590-4,0))</f>
        <v>CID004008</v>
      </c>
      <c r="G590" s="148" t="str">
        <f ca="1">IF(C590=$X$4,"Enter smelter details",IF(ISERROR($V590),"",OFFSET('Smelter Look-up'!$F$4,$V590-4,0)))</f>
        <v>RMI</v>
      </c>
      <c r="H590" s="204">
        <f ca="1">IF(ISERROR($V590),"",OFFSET('Smelter Look-up'!$G$4,$V590-4,0))</f>
        <v>0</v>
      </c>
      <c r="I590" s="205" t="str">
        <f ca="1">IF(ISERROR($V590),"",OFFSET('Smelter Look-up'!$H$4,$V590-4,0))</f>
        <v>Harjavalta</v>
      </c>
      <c r="J590" s="205" t="str">
        <f ca="1">IF(ISERROR($V590),"",OFFSET('Smelter Look-up'!$I$4,$V590-4,0))</f>
        <v>Satakunta</v>
      </c>
      <c r="K590" s="149"/>
      <c r="L590" s="149"/>
      <c r="M590" s="149"/>
      <c r="N590" s="149"/>
      <c r="O590" s="149"/>
      <c r="P590" s="207"/>
      <c r="Q590" s="150"/>
      <c r="R590" s="148" t="str">
        <f ca="1">IF(ISERROR($V590),"",OFFSET('Smelter Look-up'!$C$4,$V590-4,0)&amp;"")</f>
        <v>NORILSK NICKEL HARJAVALTA OY</v>
      </c>
      <c r="S590" s="154" t="str">
        <f t="shared" ca="1" si="49"/>
        <v>FI</v>
      </c>
      <c r="T590" s="154" t="str">
        <f ca="1">IF(B590="","",IF(ISERROR(MATCH($J590,SorP!$B$1:$B$6261,0)),"",INDIRECT("'SorP'!$A$"&amp;MATCH($S590&amp;$J590,SorP!C:C,0))))</f>
        <v>FI-17</v>
      </c>
      <c r="U590" s="167"/>
      <c r="V590" s="168">
        <f>IF(C590="",NA(),MATCH($B590&amp;$C590,'Smelter Look-up'!$J:$J,0))</f>
        <v>566</v>
      </c>
      <c r="X590" s="169">
        <f t="shared" ca="1" si="48"/>
        <v>0</v>
      </c>
      <c r="AB590" s="312" t="str">
        <f t="shared" si="50"/>
        <v>Nickel</v>
      </c>
      <c r="AC590" s="169" t="str">
        <f t="shared" si="51"/>
        <v>Nickel</v>
      </c>
      <c r="AD590" s="169" t="str">
        <f t="shared" si="52"/>
        <v>NORILSK NICKEL HARJAVALTA OY</v>
      </c>
    </row>
    <row r="591" spans="1:30" s="169" customFormat="1" ht="76.5">
      <c r="A591" s="154" t="s">
        <v>18362</v>
      </c>
      <c r="B591" s="302" t="s">
        <v>18109</v>
      </c>
      <c r="C591" s="151" t="s">
        <v>236</v>
      </c>
      <c r="D591" s="148" t="s">
        <v>236</v>
      </c>
      <c r="E591" s="148" t="str">
        <f ca="1">IF(ISERROR($V591),"",OFFSET('Smelter Look-up'!$D$4,$V591-4,0)&amp;"")</f>
        <v>FINLAND</v>
      </c>
      <c r="F591" s="148" t="str">
        <f ca="1">IF(ISERROR($V591),"",OFFSET('Smelter Look-up'!$E$4,$V591-4,0))</f>
        <v>CID004008</v>
      </c>
      <c r="G591" s="148" t="str">
        <f ca="1">IF(C591=$X$4,"Enter smelter details",IF(ISERROR($V591),"",OFFSET('Smelter Look-up'!$F$4,$V591-4,0)))</f>
        <v>RMI</v>
      </c>
      <c r="H591" s="204">
        <f ca="1">IF(ISERROR($V591),"",OFFSET('Smelter Look-up'!$G$4,$V591-4,0))</f>
        <v>0</v>
      </c>
      <c r="I591" s="205" t="str">
        <f ca="1">IF(ISERROR($V591),"",OFFSET('Smelter Look-up'!$H$4,$V591-4,0))</f>
        <v>Harjavalta</v>
      </c>
      <c r="J591" s="205" t="str">
        <f ca="1">IF(ISERROR($V591),"",OFFSET('Smelter Look-up'!$I$4,$V591-4,0))</f>
        <v>Satakunta</v>
      </c>
      <c r="K591" s="149"/>
      <c r="L591" s="149"/>
      <c r="M591" s="149"/>
      <c r="N591" s="149"/>
      <c r="O591" s="149"/>
      <c r="P591" s="207"/>
      <c r="Q591" s="150"/>
      <c r="R591" s="148" t="str">
        <f ca="1">IF(ISERROR($V591),"",OFFSET('Smelter Look-up'!$C$4,$V591-4,0)&amp;"")</f>
        <v>NORILSK NICKEL HARJAVALTA OY</v>
      </c>
      <c r="S591" s="154" t="str">
        <f t="shared" ca="1" si="49"/>
        <v>FI</v>
      </c>
      <c r="T591" s="154" t="str">
        <f ca="1">IF(B591="","",IF(ISERROR(MATCH($J591,SorP!$B$1:$B$6261,0)),"",INDIRECT("'SorP'!$A$"&amp;MATCH($S591&amp;$J591,SorP!C:C,0))))</f>
        <v>FI-17</v>
      </c>
      <c r="U591" s="167"/>
      <c r="V591" s="168">
        <f>IF(C591="",NA(),MATCH($B591&amp;$C591,'Smelter Look-up'!$J:$J,0))</f>
        <v>566</v>
      </c>
      <c r="X591" s="169">
        <f t="shared" ca="1" si="48"/>
        <v>0</v>
      </c>
      <c r="AB591" s="312" t="str">
        <f t="shared" si="50"/>
        <v>Nickel</v>
      </c>
      <c r="AC591" s="169" t="str">
        <f t="shared" si="51"/>
        <v>Nickel</v>
      </c>
      <c r="AD591" s="169" t="str">
        <f t="shared" si="52"/>
        <v>NORILSK NICKEL HARJAVALTA OY</v>
      </c>
    </row>
    <row r="592" spans="1:30" s="169" customFormat="1" ht="140.25">
      <c r="A592" s="154" t="s">
        <v>19702</v>
      </c>
      <c r="B592" s="302" t="s">
        <v>18109</v>
      </c>
      <c r="C592" s="151" t="s">
        <v>19701</v>
      </c>
      <c r="D592" s="148" t="s">
        <v>19701</v>
      </c>
      <c r="E592" s="148" t="str">
        <f ca="1">IF(ISERROR($V592),"",OFFSET('Smelter Look-up'!$D$4,$V592-4,0)&amp;"")</f>
        <v>PHILIPPINES</v>
      </c>
      <c r="F592" s="148" t="str">
        <f ca="1">IF(ISERROR($V592),"",OFFSET('Smelter Look-up'!$E$4,$V592-4,0))</f>
        <v>CID005633</v>
      </c>
      <c r="G592" s="148" t="str">
        <f ca="1">IF(C592=$X$4,"Enter smelter details",IF(ISERROR($V592),"",OFFSET('Smelter Look-up'!$F$4,$V592-4,0)))</f>
        <v>RMI</v>
      </c>
      <c r="H592" s="204">
        <f ca="1">IF(ISERROR($V592),"",OFFSET('Smelter Look-up'!$G$4,$V592-4,0))</f>
        <v>0</v>
      </c>
      <c r="I592" s="205" t="str">
        <f ca="1">IF(ISERROR($V592),"",OFFSET('Smelter Look-up'!$H$4,$V592-4,0))</f>
        <v>Isabel</v>
      </c>
      <c r="J592" s="205" t="str">
        <f ca="1">IF(ISERROR($V592),"",OFFSET('Smelter Look-up'!$I$4,$V592-4,0))</f>
        <v>Leyte</v>
      </c>
      <c r="K592" s="149"/>
      <c r="L592" s="149"/>
      <c r="M592" s="149"/>
      <c r="N592" s="149"/>
      <c r="O592" s="149"/>
      <c r="P592" s="207"/>
      <c r="Q592" s="150"/>
      <c r="R592" s="148" t="str">
        <f ca="1">IF(ISERROR($V592),"",OFFSET('Smelter Look-up'!$C$4,$V592-4,0)&amp;"")</f>
        <v>Philippine Associated Smelting and Refining Corporation (PASAR)</v>
      </c>
      <c r="S592" s="154" t="str">
        <f t="shared" ca="1" si="49"/>
        <v>PH</v>
      </c>
      <c r="T592" s="154" t="str">
        <f ca="1">IF(B592="","",IF(ISERROR(MATCH($J592,SorP!$B$1:$B$6261,0)),"",INDIRECT("'SorP'!$A$"&amp;MATCH($S592&amp;$J592,SorP!C:C,0))))</f>
        <v>PH-LEY</v>
      </c>
      <c r="U592" s="167"/>
      <c r="V592" s="168">
        <f>IF(C592="",NA(),MATCH($B592&amp;$C592,'Smelter Look-up'!$J:$J,0))</f>
        <v>567</v>
      </c>
      <c r="X592" s="169">
        <f t="shared" ca="1" si="48"/>
        <v>0</v>
      </c>
      <c r="AB592" s="312" t="str">
        <f t="shared" si="50"/>
        <v>Nickel</v>
      </c>
      <c r="AC592" s="169" t="str">
        <f t="shared" si="51"/>
        <v>Nickel</v>
      </c>
      <c r="AD592" s="169" t="str">
        <f t="shared" si="52"/>
        <v>Philippine Associated Smelting and Refining Corporation (PASAR)</v>
      </c>
    </row>
    <row r="593" spans="1:30" s="169" customFormat="1" ht="25.5">
      <c r="A593" s="154" t="s">
        <v>20392</v>
      </c>
      <c r="B593" s="302" t="s">
        <v>18109</v>
      </c>
      <c r="C593" s="151" t="s">
        <v>20356</v>
      </c>
      <c r="D593" s="148" t="s">
        <v>20356</v>
      </c>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Unknown</v>
      </c>
      <c r="T593" s="154" t="str">
        <f ca="1">IF(B593="","",IF(ISERROR(MATCH($J593,SorP!$B$1:$B$6261,0)),"",INDIRECT("'SorP'!$A$"&amp;MATCH($S593&amp;$J593,SorP!C:C,0))))</f>
        <v/>
      </c>
      <c r="U593" s="167"/>
      <c r="V593" s="168" t="e">
        <f>IF(C593="",NA(),MATCH($B593&amp;$C593,'Smelter Look-up'!$J:$J,0))</f>
        <v>#N/A</v>
      </c>
      <c r="X593" s="169">
        <f t="shared" ca="1" si="48"/>
        <v>0</v>
      </c>
      <c r="AB593" s="312" t="str">
        <f t="shared" si="50"/>
        <v>Nickel</v>
      </c>
      <c r="AC593" s="169" t="str">
        <f t="shared" si="51"/>
        <v>Nickel</v>
      </c>
      <c r="AD593" s="169" t="str">
        <f t="shared" si="52"/>
        <v>PT CNGR DING XING NEW ENERGY</v>
      </c>
    </row>
    <row r="594" spans="1:30" s="169" customFormat="1" ht="76.5">
      <c r="A594" s="154" t="s">
        <v>19707</v>
      </c>
      <c r="B594" s="302" t="s">
        <v>18109</v>
      </c>
      <c r="C594" s="151" t="s">
        <v>19706</v>
      </c>
      <c r="D594" s="148" t="s">
        <v>19706</v>
      </c>
      <c r="E594" s="148" t="str">
        <f ca="1">IF(ISERROR($V594),"",OFFSET('Smelter Look-up'!$D$4,$V594-4,0)&amp;"")</f>
        <v>INDONESIA</v>
      </c>
      <c r="F594" s="148" t="str">
        <f ca="1">IF(ISERROR($V594),"",OFFSET('Smelter Look-up'!$E$4,$V594-4,0))</f>
        <v>CID005552</v>
      </c>
      <c r="G594" s="148" t="str">
        <f ca="1">IF(C594=$X$4,"Enter smelter details",IF(ISERROR($V594),"",OFFSET('Smelter Look-up'!$F$4,$V594-4,0)))</f>
        <v>RMI</v>
      </c>
      <c r="H594" s="204">
        <f ca="1">IF(ISERROR($V594),"",OFFSET('Smelter Look-up'!$G$4,$V594-4,0))</f>
        <v>0</v>
      </c>
      <c r="I594" s="205" t="str">
        <f ca="1">IF(ISERROR($V594),"",OFFSET('Smelter Look-up'!$H$4,$V594-4,0))</f>
        <v>Kawasi</v>
      </c>
      <c r="J594" s="205" t="str">
        <f ca="1">IF(ISERROR($V594),"",OFFSET('Smelter Look-up'!$I$4,$V594-4,0))</f>
        <v>Maluku Utara</v>
      </c>
      <c r="K594" s="149"/>
      <c r="L594" s="149"/>
      <c r="M594" s="149"/>
      <c r="N594" s="149"/>
      <c r="O594" s="149"/>
      <c r="P594" s="207"/>
      <c r="Q594" s="150"/>
      <c r="R594" s="148" t="str">
        <f ca="1">IF(ISERROR($V594),"",OFFSET('Smelter Look-up'!$C$4,$V594-4,0)&amp;"")</f>
        <v>PT Halmahera Jaya Feronikel</v>
      </c>
      <c r="S594" s="154" t="str">
        <f t="shared" ca="1" si="49"/>
        <v>ID</v>
      </c>
      <c r="T594" s="154" t="str">
        <f ca="1">IF(B594="","",IF(ISERROR(MATCH($J594,SorP!$B$1:$B$6261,0)),"",INDIRECT("'SorP'!$A$"&amp;MATCH($S594&amp;$J594,SorP!C:C,0))))</f>
        <v>ID-MU</v>
      </c>
      <c r="U594" s="167"/>
      <c r="V594" s="168">
        <f>IF(C594="",NA(),MATCH($B594&amp;$C594,'Smelter Look-up'!$J:$J,0))</f>
        <v>569</v>
      </c>
      <c r="X594" s="169">
        <f t="shared" ca="1" si="48"/>
        <v>0</v>
      </c>
      <c r="AB594" s="312" t="str">
        <f t="shared" si="50"/>
        <v>Nickel</v>
      </c>
      <c r="AC594" s="169" t="str">
        <f t="shared" si="51"/>
        <v>Nickel</v>
      </c>
      <c r="AD594" s="169" t="str">
        <f t="shared" si="52"/>
        <v>PT Halmahera Jaya Feronikel</v>
      </c>
    </row>
    <row r="595" spans="1:30" s="169" customFormat="1" ht="76.5">
      <c r="A595" s="154" t="s">
        <v>18365</v>
      </c>
      <c r="B595" s="302" t="s">
        <v>18109</v>
      </c>
      <c r="C595" s="151" t="s">
        <v>11938</v>
      </c>
      <c r="D595" s="148" t="s">
        <v>11938</v>
      </c>
      <c r="E595" s="148" t="str">
        <f ca="1">IF(ISERROR($V595),"",OFFSET('Smelter Look-up'!$D$4,$V595-4,0)&amp;"")</f>
        <v>INDONESIA</v>
      </c>
      <c r="F595" s="148" t="str">
        <f ca="1">IF(ISERROR($V595),"",OFFSET('Smelter Look-up'!$E$4,$V595-4,0))</f>
        <v>CID004453</v>
      </c>
      <c r="G595" s="148" t="str">
        <f ca="1">IF(C595=$X$4,"Enter smelter details",IF(ISERROR($V595),"",OFFSET('Smelter Look-up'!$F$4,$V595-4,0)))</f>
        <v>RMI</v>
      </c>
      <c r="H595" s="204">
        <f ca="1">IF(ISERROR($V595),"",OFFSET('Smelter Look-up'!$G$4,$V595-4,0))</f>
        <v>0</v>
      </c>
      <c r="I595" s="205" t="str">
        <f ca="1">IF(ISERROR($V595),"",OFFSET('Smelter Look-up'!$H$4,$V595-4,0))</f>
        <v>Kabupaten Halmahera Selatan</v>
      </c>
      <c r="J595" s="205" t="str">
        <f ca="1">IF(ISERROR($V595),"",OFFSET('Smelter Look-up'!$I$4,$V595-4,0))</f>
        <v>Maluku Utara</v>
      </c>
      <c r="K595" s="149"/>
      <c r="L595" s="149"/>
      <c r="M595" s="149"/>
      <c r="N595" s="149"/>
      <c r="O595" s="149"/>
      <c r="P595" s="207"/>
      <c r="Q595" s="150"/>
      <c r="R595" s="148" t="str">
        <f ca="1">IF(ISERROR($V595),"",OFFSET('Smelter Look-up'!$C$4,$V595-4,0)&amp;"")</f>
        <v>PT Halmahera Persada Lygend</v>
      </c>
      <c r="S595" s="154" t="str">
        <f t="shared" ca="1" si="49"/>
        <v>ID</v>
      </c>
      <c r="T595" s="154" t="str">
        <f ca="1">IF(B595="","",IF(ISERROR(MATCH($J595,SorP!$B$1:$B$6261,0)),"",INDIRECT("'SorP'!$A$"&amp;MATCH($S595&amp;$J595,SorP!C:C,0))))</f>
        <v>ID-MU</v>
      </c>
      <c r="U595" s="167"/>
      <c r="V595" s="168">
        <f>IF(C595="",NA(),MATCH($B595&amp;$C595,'Smelter Look-up'!$J:$J,0))</f>
        <v>570</v>
      </c>
      <c r="X595" s="169">
        <f t="shared" ca="1" si="48"/>
        <v>0</v>
      </c>
      <c r="AB595" s="312" t="str">
        <f t="shared" si="50"/>
        <v>Nickel</v>
      </c>
      <c r="AC595" s="169" t="str">
        <f t="shared" si="51"/>
        <v>Nickel</v>
      </c>
      <c r="AD595" s="169" t="str">
        <f t="shared" si="52"/>
        <v>PT Halmahera Persada Lygend</v>
      </c>
    </row>
    <row r="596" spans="1:30" s="169" customFormat="1" ht="63.75">
      <c r="A596" s="154" t="s">
        <v>18662</v>
      </c>
      <c r="B596" s="302" t="s">
        <v>18109</v>
      </c>
      <c r="C596" s="151" t="s">
        <v>18621</v>
      </c>
      <c r="D596" s="148" t="s">
        <v>18621</v>
      </c>
      <c r="E596" s="148" t="str">
        <f ca="1">IF(ISERROR($V596),"",OFFSET('Smelter Look-up'!$D$4,$V596-4,0)&amp;"")</f>
        <v>INDONESIA</v>
      </c>
      <c r="F596" s="148" t="str">
        <f ca="1">IF(ISERROR($V596),"",OFFSET('Smelter Look-up'!$E$4,$V596-4,0))</f>
        <v>CID005214</v>
      </c>
      <c r="G596" s="148" t="str">
        <f ca="1">IF(C596=$X$4,"Enter smelter details",IF(ISERROR($V596),"",OFFSET('Smelter Look-up'!$F$4,$V596-4,0)))</f>
        <v>RMI</v>
      </c>
      <c r="H596" s="204">
        <f ca="1">IF(ISERROR($V596),"",OFFSET('Smelter Look-up'!$G$4,$V596-4,0))</f>
        <v>0</v>
      </c>
      <c r="I596" s="205" t="str">
        <f ca="1">IF(ISERROR($V596),"",OFFSET('Smelter Look-up'!$H$4,$V596-4,0))</f>
        <v>Halmahera Tengah</v>
      </c>
      <c r="J596" s="205" t="str">
        <f ca="1">IF(ISERROR($V596),"",OFFSET('Smelter Look-up'!$I$4,$V596-4,0))</f>
        <v>Maluku Utara</v>
      </c>
      <c r="K596" s="149"/>
      <c r="L596" s="149"/>
      <c r="M596" s="149"/>
      <c r="N596" s="149"/>
      <c r="O596" s="149"/>
      <c r="P596" s="207"/>
      <c r="Q596" s="150"/>
      <c r="R596" s="148" t="str">
        <f ca="1">IF(ISERROR($V596),"",OFFSET('Smelter Look-up'!$C$4,$V596-4,0)&amp;"")</f>
        <v>PT HUAFEI NICKEL COBALT</v>
      </c>
      <c r="S596" s="154" t="str">
        <f t="shared" ca="1" si="49"/>
        <v>ID</v>
      </c>
      <c r="T596" s="154" t="str">
        <f ca="1">IF(B596="","",IF(ISERROR(MATCH($J596,SorP!$B$1:$B$6261,0)),"",INDIRECT("'SorP'!$A$"&amp;MATCH($S596&amp;$J596,SorP!C:C,0))))</f>
        <v>ID-MU</v>
      </c>
      <c r="U596" s="167"/>
      <c r="V596" s="168">
        <f>IF(C596="",NA(),MATCH($B596&amp;$C596,'Smelter Look-up'!$J:$J,0))</f>
        <v>571</v>
      </c>
      <c r="X596" s="169">
        <f t="shared" ca="1" si="48"/>
        <v>0</v>
      </c>
      <c r="AB596" s="312" t="str">
        <f t="shared" si="50"/>
        <v>Nickel</v>
      </c>
      <c r="AC596" s="169" t="str">
        <f t="shared" si="51"/>
        <v>Nickel</v>
      </c>
      <c r="AD596" s="169" t="str">
        <f t="shared" si="52"/>
        <v>PT HUAFEI NICKEL COBALT</v>
      </c>
    </row>
    <row r="597" spans="1:30" s="169" customFormat="1" ht="25.5">
      <c r="A597" s="154" t="s">
        <v>20393</v>
      </c>
      <c r="B597" s="302" t="s">
        <v>18109</v>
      </c>
      <c r="C597" s="151" t="s">
        <v>20357</v>
      </c>
      <c r="D597" s="148" t="s">
        <v>20357</v>
      </c>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Unknown</v>
      </c>
      <c r="T597" s="154" t="str">
        <f ca="1">IF(B597="","",IF(ISERROR(MATCH($J597,SorP!$B$1:$B$6261,0)),"",INDIRECT("'SorP'!$A$"&amp;MATCH($S597&amp;$J597,SorP!C:C,0))))</f>
        <v/>
      </c>
      <c r="U597" s="167"/>
      <c r="V597" s="168" t="e">
        <f>IF(C597="",NA(),MATCH($B597&amp;$C597,'Smelter Look-up'!$J:$J,0))</f>
        <v>#N/A</v>
      </c>
      <c r="X597" s="169">
        <f t="shared" ca="1" si="48"/>
        <v>0</v>
      </c>
      <c r="AB597" s="312" t="str">
        <f t="shared" si="50"/>
        <v>Nickel</v>
      </c>
      <c r="AC597" s="169" t="str">
        <f t="shared" si="51"/>
        <v>Nickel</v>
      </c>
      <c r="AD597" s="169" t="str">
        <f t="shared" si="52"/>
        <v>PT HUAXIANG REFINING INDONESIA</v>
      </c>
    </row>
    <row r="598" spans="1:30" s="169" customFormat="1" ht="76.5">
      <c r="A598" s="154" t="s">
        <v>18367</v>
      </c>
      <c r="B598" s="302" t="s">
        <v>18109</v>
      </c>
      <c r="C598" s="151" t="s">
        <v>18366</v>
      </c>
      <c r="D598" s="148" t="s">
        <v>18366</v>
      </c>
      <c r="E598" s="148" t="str">
        <f ca="1">IF(ISERROR($V598),"",OFFSET('Smelter Look-up'!$D$4,$V598-4,0)&amp;"")</f>
        <v>INDONESIA</v>
      </c>
      <c r="F598" s="148" t="str">
        <f ca="1">IF(ISERROR($V598),"",OFFSET('Smelter Look-up'!$E$4,$V598-4,0))</f>
        <v>CID004004</v>
      </c>
      <c r="G598" s="148" t="str">
        <f ca="1">IF(C598=$X$4,"Enter smelter details",IF(ISERROR($V598),"",OFFSET('Smelter Look-up'!$F$4,$V598-4,0)))</f>
        <v>RMI</v>
      </c>
      <c r="H598" s="204">
        <f ca="1">IF(ISERROR($V598),"",OFFSET('Smelter Look-up'!$G$4,$V598-4,0))</f>
        <v>0</v>
      </c>
      <c r="I598" s="205" t="str">
        <f ca="1">IF(ISERROR($V598),"",OFFSET('Smelter Look-up'!$H$4,$V598-4,0))</f>
        <v>Morowali Regency</v>
      </c>
      <c r="J598" s="205" t="str">
        <f ca="1">IF(ISERROR($V598),"",OFFSET('Smelter Look-up'!$I$4,$V598-4,0))</f>
        <v>Sulawesi Tengah</v>
      </c>
      <c r="K598" s="149"/>
      <c r="L598" s="149"/>
      <c r="M598" s="149"/>
      <c r="N598" s="149"/>
      <c r="O598" s="149"/>
      <c r="P598" s="207"/>
      <c r="Q598" s="150"/>
      <c r="R598" s="148" t="str">
        <f ca="1">IF(ISERROR($V598),"",OFFSET('Smelter Look-up'!$C$4,$V598-4,0)&amp;"")</f>
        <v>PT HUAYUE NICKEL COBALT</v>
      </c>
      <c r="S598" s="154" t="str">
        <f t="shared" ca="1" si="49"/>
        <v>ID</v>
      </c>
      <c r="T598" s="154" t="str">
        <f ca="1">IF(B598="","",IF(ISERROR(MATCH($J598,SorP!$B$1:$B$6261,0)),"",INDIRECT("'SorP'!$A$"&amp;MATCH($S598&amp;$J598,SorP!C:C,0))))</f>
        <v>ID-ST</v>
      </c>
      <c r="U598" s="167"/>
      <c r="V598" s="168">
        <f>IF(C598="",NA(),MATCH($B598&amp;$C598,'Smelter Look-up'!$J:$J,0))</f>
        <v>572</v>
      </c>
      <c r="X598" s="169">
        <f t="shared" ca="1" si="48"/>
        <v>0</v>
      </c>
      <c r="AB598" s="312" t="str">
        <f t="shared" si="50"/>
        <v>Nickel</v>
      </c>
      <c r="AC598" s="169" t="str">
        <f t="shared" si="51"/>
        <v>Nickel</v>
      </c>
      <c r="AD598" s="169" t="str">
        <f t="shared" si="52"/>
        <v>PT HUAYUE NICKEL COBALT</v>
      </c>
    </row>
    <row r="599" spans="1:30" s="169" customFormat="1" ht="25.5">
      <c r="A599" s="154" t="s">
        <v>20394</v>
      </c>
      <c r="B599" s="302" t="s">
        <v>18109</v>
      </c>
      <c r="C599" s="151" t="s">
        <v>20358</v>
      </c>
      <c r="D599" s="148" t="s">
        <v>20358</v>
      </c>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Unknown</v>
      </c>
      <c r="T599" s="154" t="str">
        <f ca="1">IF(B599="","",IF(ISERROR(MATCH($J599,SorP!$B$1:$B$6261,0)),"",INDIRECT("'SorP'!$A$"&amp;MATCH($S599&amp;$J599,SorP!C:C,0))))</f>
        <v/>
      </c>
      <c r="U599" s="167"/>
      <c r="V599" s="168" t="e">
        <f>IF(C599="",NA(),MATCH($B599&amp;$C599,'Smelter Look-up'!$J:$J,0))</f>
        <v>#N/A</v>
      </c>
      <c r="X599" s="169">
        <f t="shared" ca="1" si="48"/>
        <v>0</v>
      </c>
      <c r="AB599" s="312" t="str">
        <f t="shared" si="50"/>
        <v>Nickel</v>
      </c>
      <c r="AC599" s="169" t="str">
        <f t="shared" si="51"/>
        <v>Nickel</v>
      </c>
      <c r="AD599" s="169" t="str">
        <f t="shared" si="52"/>
        <v>PT Indonesia Qingmei Energy Materials</v>
      </c>
    </row>
    <row r="600" spans="1:30" s="169" customFormat="1" ht="63.75">
      <c r="A600" s="154" t="s">
        <v>19710</v>
      </c>
      <c r="B600" s="302" t="s">
        <v>18109</v>
      </c>
      <c r="C600" s="151" t="s">
        <v>19709</v>
      </c>
      <c r="D600" s="148" t="s">
        <v>19709</v>
      </c>
      <c r="E600" s="148" t="str">
        <f ca="1">IF(ISERROR($V600),"",OFFSET('Smelter Look-up'!$D$4,$V600-4,0)&amp;"")</f>
        <v>INDONESIA</v>
      </c>
      <c r="F600" s="148" t="str">
        <f ca="1">IF(ISERROR($V600),"",OFFSET('Smelter Look-up'!$E$4,$V600-4,0))</f>
        <v>CID005526</v>
      </c>
      <c r="G600" s="148" t="str">
        <f ca="1">IF(C600=$X$4,"Enter smelter details",IF(ISERROR($V600),"",OFFSET('Smelter Look-up'!$F$4,$V600-4,0)))</f>
        <v>RMI</v>
      </c>
      <c r="H600" s="204">
        <f ca="1">IF(ISERROR($V600),"",OFFSET('Smelter Look-up'!$G$4,$V600-4,0))</f>
        <v>0</v>
      </c>
      <c r="I600" s="205" t="str">
        <f ca="1">IF(ISERROR($V600),"",OFFSET('Smelter Look-up'!$H$4,$V600-4,0))</f>
        <v>Weda</v>
      </c>
      <c r="J600" s="205" t="str">
        <f ca="1">IF(ISERROR($V600),"",OFFSET('Smelter Look-up'!$I$4,$V600-4,0))</f>
        <v>Maluku Utara</v>
      </c>
      <c r="K600" s="149"/>
      <c r="L600" s="149"/>
      <c r="M600" s="149"/>
      <c r="N600" s="149"/>
      <c r="O600" s="149"/>
      <c r="P600" s="207"/>
      <c r="Q600" s="150"/>
      <c r="R600" s="148" t="str">
        <f ca="1">IF(ISERROR($V600),"",OFFSET('Smelter Look-up'!$C$4,$V600-4,0)&amp;"")</f>
        <v>PT NICOLE METAL INDUSTRY</v>
      </c>
      <c r="S600" s="154" t="str">
        <f t="shared" ca="1" si="49"/>
        <v>ID</v>
      </c>
      <c r="T600" s="154" t="str">
        <f ca="1">IF(B600="","",IF(ISERROR(MATCH($J600,SorP!$B$1:$B$6261,0)),"",INDIRECT("'SorP'!$A$"&amp;MATCH($S600&amp;$J600,SorP!C:C,0))))</f>
        <v>ID-MU</v>
      </c>
      <c r="U600" s="167"/>
      <c r="V600" s="168">
        <f>IF(C600="",NA(),MATCH($B600&amp;$C600,'Smelter Look-up'!$J:$J,0))</f>
        <v>573</v>
      </c>
      <c r="X600" s="169">
        <f t="shared" ca="1" si="48"/>
        <v>0</v>
      </c>
      <c r="AB600" s="312" t="str">
        <f t="shared" si="50"/>
        <v>Nickel</v>
      </c>
      <c r="AC600" s="169" t="str">
        <f t="shared" si="51"/>
        <v>Nickel</v>
      </c>
      <c r="AD600" s="169" t="str">
        <f t="shared" si="52"/>
        <v>PT NICOLE METAL INDUSTRY</v>
      </c>
    </row>
    <row r="601" spans="1:30" s="169" customFormat="1" ht="38.25">
      <c r="A601" s="154" t="s">
        <v>18693</v>
      </c>
      <c r="B601" s="302" t="s">
        <v>18109</v>
      </c>
      <c r="C601" s="151" t="s">
        <v>18674</v>
      </c>
      <c r="D601" s="148" t="s">
        <v>18674</v>
      </c>
      <c r="E601" s="148" t="str">
        <f ca="1">IF(ISERROR($V601),"",OFFSET('Smelter Look-up'!$D$4,$V601-4,0)&amp;"")</f>
        <v>INDONESIA</v>
      </c>
      <c r="F601" s="148" t="str">
        <f ca="1">IF(ISERROR($V601),"",OFFSET('Smelter Look-up'!$E$4,$V601-4,0))</f>
        <v>CID005247</v>
      </c>
      <c r="G601" s="148" t="str">
        <f ca="1">IF(C601=$X$4,"Enter smelter details",IF(ISERROR($V601),"",OFFSET('Smelter Look-up'!$F$4,$V601-4,0)))</f>
        <v>RMI</v>
      </c>
      <c r="H601" s="204">
        <f ca="1">IF(ISERROR($V601),"",OFFSET('Smelter Look-up'!$G$4,$V601-4,0))</f>
        <v>0</v>
      </c>
      <c r="I601" s="205" t="str">
        <f ca="1">IF(ISERROR($V601),"",OFFSET('Smelter Look-up'!$H$4,$V601-4,0))</f>
        <v>South Halmahera</v>
      </c>
      <c r="J601" s="205" t="str">
        <f ca="1">IF(ISERROR($V601),"",OFFSET('Smelter Look-up'!$I$4,$V601-4,0))</f>
        <v>Maluku Utara</v>
      </c>
      <c r="K601" s="149"/>
      <c r="L601" s="149"/>
      <c r="M601" s="149"/>
      <c r="N601" s="149"/>
      <c r="O601" s="149"/>
      <c r="P601" s="207"/>
      <c r="Q601" s="150"/>
      <c r="R601" s="148" t="str">
        <f ca="1">IF(ISERROR($V601),"",OFFSET('Smelter Look-up'!$C$4,$V601-4,0)&amp;"")</f>
        <v>PT Obi Nickel Cobalt</v>
      </c>
      <c r="S601" s="154" t="str">
        <f t="shared" ca="1" si="49"/>
        <v>ID</v>
      </c>
      <c r="T601" s="154" t="str">
        <f ca="1">IF(B601="","",IF(ISERROR(MATCH($J601,SorP!$B$1:$B$6261,0)),"",INDIRECT("'SorP'!$A$"&amp;MATCH($S601&amp;$J601,SorP!C:C,0))))</f>
        <v>ID-MU</v>
      </c>
      <c r="U601" s="167"/>
      <c r="V601" s="168">
        <f>IF(C601="",NA(),MATCH($B601&amp;$C601,'Smelter Look-up'!$J:$J,0))</f>
        <v>574</v>
      </c>
      <c r="X601" s="169">
        <f t="shared" ca="1" si="48"/>
        <v>0</v>
      </c>
      <c r="AB601" s="312" t="str">
        <f t="shared" si="50"/>
        <v>Nickel</v>
      </c>
      <c r="AC601" s="169" t="str">
        <f t="shared" si="51"/>
        <v>Nickel</v>
      </c>
      <c r="AD601" s="169" t="str">
        <f t="shared" si="52"/>
        <v>PT Obi Nickel Cobalt</v>
      </c>
    </row>
    <row r="602" spans="1:30" s="169" customFormat="1" ht="63.75">
      <c r="A602" s="154" t="s">
        <v>18368</v>
      </c>
      <c r="B602" s="302" t="s">
        <v>18109</v>
      </c>
      <c r="C602" s="151" t="s">
        <v>11941</v>
      </c>
      <c r="D602" s="148" t="s">
        <v>11941</v>
      </c>
      <c r="E602" s="148" t="str">
        <f ca="1">IF(ISERROR($V602),"",OFFSET('Smelter Look-up'!$D$4,$V602-4,0)&amp;"")</f>
        <v>INDONESIA</v>
      </c>
      <c r="F602" s="148" t="str">
        <f ca="1">IF(ISERROR($V602),"",OFFSET('Smelter Look-up'!$E$4,$V602-4,0))</f>
        <v>CID004579</v>
      </c>
      <c r="G602" s="148" t="str">
        <f ca="1">IF(C602=$X$4,"Enter smelter details",IF(ISERROR($V602),"",OFFSET('Smelter Look-up'!$F$4,$V602-4,0)))</f>
        <v>RMI</v>
      </c>
      <c r="H602" s="204">
        <f ca="1">IF(ISERROR($V602),"",OFFSET('Smelter Look-up'!$G$4,$V602-4,0))</f>
        <v>0</v>
      </c>
      <c r="I602" s="205" t="str">
        <f ca="1">IF(ISERROR($V602),"",OFFSET('Smelter Look-up'!$H$4,$V602-4,0))</f>
        <v>Morowali Regency</v>
      </c>
      <c r="J602" s="205" t="str">
        <f ca="1">IF(ISERROR($V602),"",OFFSET('Smelter Look-up'!$I$4,$V602-4,0))</f>
        <v>Sulawesi Tengah</v>
      </c>
      <c r="K602" s="149"/>
      <c r="L602" s="149"/>
      <c r="M602" s="149"/>
      <c r="N602" s="149"/>
      <c r="O602" s="149"/>
      <c r="P602" s="207"/>
      <c r="Q602" s="150"/>
      <c r="R602" s="148" t="str">
        <f ca="1">IF(ISERROR($V602),"",OFFSET('Smelter Look-up'!$C$4,$V602-4,0)&amp;"")</f>
        <v>PT QMB New Energy Materials</v>
      </c>
      <c r="S602" s="154" t="str">
        <f t="shared" ca="1" si="49"/>
        <v>ID</v>
      </c>
      <c r="T602" s="154" t="str">
        <f ca="1">IF(B602="","",IF(ISERROR(MATCH($J602,SorP!$B$1:$B$6261,0)),"",INDIRECT("'SorP'!$A$"&amp;MATCH($S602&amp;$J602,SorP!C:C,0))))</f>
        <v>ID-ST</v>
      </c>
      <c r="U602" s="167"/>
      <c r="V602" s="168">
        <f>IF(C602="",NA(),MATCH($B602&amp;$C602,'Smelter Look-up'!$J:$J,0))</f>
        <v>575</v>
      </c>
      <c r="X602" s="169">
        <f t="shared" ca="1" si="48"/>
        <v>0</v>
      </c>
      <c r="AB602" s="312" t="str">
        <f t="shared" si="50"/>
        <v>Nickel</v>
      </c>
      <c r="AC602" s="169" t="str">
        <f t="shared" si="51"/>
        <v>Nickel</v>
      </c>
      <c r="AD602" s="169" t="str">
        <f t="shared" si="52"/>
        <v>PT QMB New Energy Materials</v>
      </c>
    </row>
    <row r="603" spans="1:30" s="169" customFormat="1" ht="63.75">
      <c r="A603" s="154" t="s">
        <v>19713</v>
      </c>
      <c r="B603" s="302" t="s">
        <v>18109</v>
      </c>
      <c r="C603" s="151" t="s">
        <v>19712</v>
      </c>
      <c r="D603" s="148" t="s">
        <v>19712</v>
      </c>
      <c r="E603" s="148" t="str">
        <f ca="1">IF(ISERROR($V603),"",OFFSET('Smelter Look-up'!$D$4,$V603-4,0)&amp;"")</f>
        <v>INDONESIA</v>
      </c>
      <c r="F603" s="148" t="str">
        <f ca="1">IF(ISERROR($V603),"",OFFSET('Smelter Look-up'!$E$4,$V603-4,0))</f>
        <v>CID005496</v>
      </c>
      <c r="G603" s="148" t="str">
        <f ca="1">IF(C603=$X$4,"Enter smelter details",IF(ISERROR($V603),"",OFFSET('Smelter Look-up'!$F$4,$V603-4,0)))</f>
        <v>RMI</v>
      </c>
      <c r="H603" s="204">
        <f ca="1">IF(ISERROR($V603),"",OFFSET('Smelter Look-up'!$G$4,$V603-4,0))</f>
        <v>0</v>
      </c>
      <c r="I603" s="205" t="str">
        <f ca="1">IF(ISERROR($V603),"",OFFSET('Smelter Look-up'!$H$4,$V603-4,0))</f>
        <v>Weda Tengah</v>
      </c>
      <c r="J603" s="205" t="str">
        <f ca="1">IF(ISERROR($V603),"",OFFSET('Smelter Look-up'!$I$4,$V603-4,0))</f>
        <v>Maluku Utara</v>
      </c>
      <c r="K603" s="149"/>
      <c r="L603" s="149"/>
      <c r="M603" s="149"/>
      <c r="N603" s="149"/>
      <c r="O603" s="149"/>
      <c r="P603" s="207"/>
      <c r="Q603" s="150"/>
      <c r="R603" s="148" t="str">
        <f ca="1">IF(ISERROR($V603),"",OFFSET('Smelter Look-up'!$C$4,$V603-4,0)&amp;"")</f>
        <v>PT Sunny Metal Industry</v>
      </c>
      <c r="S603" s="154" t="str">
        <f t="shared" ca="1" si="49"/>
        <v>ID</v>
      </c>
      <c r="T603" s="154" t="str">
        <f ca="1">IF(B603="","",IF(ISERROR(MATCH($J603,SorP!$B$1:$B$6261,0)),"",INDIRECT("'SorP'!$A$"&amp;MATCH($S603&amp;$J603,SorP!C:C,0))))</f>
        <v>ID-MU</v>
      </c>
      <c r="U603" s="167"/>
      <c r="V603" s="168">
        <f>IF(C603="",NA(),MATCH($B603&amp;$C603,'Smelter Look-up'!$J:$J,0))</f>
        <v>576</v>
      </c>
      <c r="X603" s="169">
        <f t="shared" ca="1" si="48"/>
        <v>0</v>
      </c>
      <c r="AB603" s="312" t="str">
        <f t="shared" si="50"/>
        <v>Nickel</v>
      </c>
      <c r="AC603" s="169" t="str">
        <f t="shared" si="51"/>
        <v>Nickel</v>
      </c>
      <c r="AD603" s="169" t="str">
        <f t="shared" si="52"/>
        <v>PT Sunny Metal Industry</v>
      </c>
    </row>
    <row r="604" spans="1:30" s="169" customFormat="1" ht="63.75">
      <c r="A604" s="154" t="s">
        <v>18370</v>
      </c>
      <c r="B604" s="302" t="s">
        <v>18109</v>
      </c>
      <c r="C604" s="151" t="s">
        <v>18369</v>
      </c>
      <c r="D604" s="148" t="s">
        <v>18369</v>
      </c>
      <c r="E604" s="148" t="str">
        <f ca="1">IF(ISERROR($V604),"",OFFSET('Smelter Look-up'!$D$4,$V604-4,0)&amp;"")</f>
        <v>INDONESIA</v>
      </c>
      <c r="F604" s="148" t="str">
        <f ca="1">IF(ISERROR($V604),"",OFFSET('Smelter Look-up'!$E$4,$V604-4,0))</f>
        <v>CID004532</v>
      </c>
      <c r="G604" s="148" t="str">
        <f ca="1">IF(C604=$X$4,"Enter smelter details",IF(ISERROR($V604),"",OFFSET('Smelter Look-up'!$F$4,$V604-4,0)))</f>
        <v>RMI</v>
      </c>
      <c r="H604" s="204">
        <f ca="1">IF(ISERROR($V604),"",OFFSET('Smelter Look-up'!$G$4,$V604-4,0))</f>
        <v>0</v>
      </c>
      <c r="I604" s="205" t="str">
        <f ca="1">IF(ISERROR($V604),"",OFFSET('Smelter Look-up'!$H$4,$V604-4,0))</f>
        <v>Morowali Regency</v>
      </c>
      <c r="J604" s="205" t="str">
        <f ca="1">IF(ISERROR($V604),"",OFFSET('Smelter Look-up'!$I$4,$V604-4,0))</f>
        <v>Sulawesi Tengah</v>
      </c>
      <c r="K604" s="149"/>
      <c r="L604" s="149"/>
      <c r="M604" s="149"/>
      <c r="N604" s="149"/>
      <c r="O604" s="149"/>
      <c r="P604" s="207"/>
      <c r="Q604" s="150"/>
      <c r="R604" s="148" t="str">
        <f ca="1">IF(ISERROR($V604),"",OFFSET('Smelter Look-up'!$C$4,$V604-4,0)&amp;"")</f>
        <v>PT Zhongtsing New Energy</v>
      </c>
      <c r="S604" s="154" t="str">
        <f t="shared" ca="1" si="49"/>
        <v>ID</v>
      </c>
      <c r="T604" s="154" t="str">
        <f ca="1">IF(B604="","",IF(ISERROR(MATCH($J604,SorP!$B$1:$B$6261,0)),"",INDIRECT("'SorP'!$A$"&amp;MATCH($S604&amp;$J604,SorP!C:C,0))))</f>
        <v>ID-ST</v>
      </c>
      <c r="U604" s="167"/>
      <c r="V604" s="168">
        <f>IF(C604="",NA(),MATCH($B604&amp;$C604,'Smelter Look-up'!$J:$J,0))</f>
        <v>577</v>
      </c>
      <c r="X604" s="169">
        <f t="shared" ca="1" si="48"/>
        <v>0</v>
      </c>
      <c r="AB604" s="312" t="str">
        <f t="shared" si="50"/>
        <v>Nickel</v>
      </c>
      <c r="AC604" s="169" t="str">
        <f t="shared" si="51"/>
        <v>Nickel</v>
      </c>
      <c r="AD604" s="169" t="str">
        <f t="shared" si="52"/>
        <v>PT Zhongtsing New Energy</v>
      </c>
    </row>
    <row r="605" spans="1:30" s="169" customFormat="1" ht="63.75">
      <c r="A605" s="154" t="s">
        <v>18664</v>
      </c>
      <c r="B605" s="302" t="s">
        <v>18109</v>
      </c>
      <c r="C605" s="151" t="s">
        <v>18663</v>
      </c>
      <c r="D605" s="148" t="s">
        <v>18663</v>
      </c>
      <c r="E605" s="148" t="str">
        <f ca="1">IF(ISERROR($V605),"",OFFSET('Smelter Look-up'!$D$4,$V605-4,0)&amp;"")</f>
        <v>INDONESIA</v>
      </c>
      <c r="F605" s="148" t="str">
        <f ca="1">IF(ISERROR($V605),"",OFFSET('Smelter Look-up'!$E$4,$V605-4,0))</f>
        <v>CID005241</v>
      </c>
      <c r="G605" s="148" t="str">
        <f ca="1">IF(C605=$X$4,"Enter smelter details",IF(ISERROR($V605),"",OFFSET('Smelter Look-up'!$F$4,$V605-4,0)))</f>
        <v>RMI</v>
      </c>
      <c r="H605" s="204">
        <f ca="1">IF(ISERROR($V605),"",OFFSET('Smelter Look-up'!$G$4,$V605-4,0))</f>
        <v>0</v>
      </c>
      <c r="I605" s="205" t="str">
        <f ca="1">IF(ISERROR($V605),"",OFFSET('Smelter Look-up'!$H$4,$V605-4,0))</f>
        <v>Halmahera Tengah</v>
      </c>
      <c r="J605" s="205" t="str">
        <f ca="1">IF(ISERROR($V605),"",OFFSET('Smelter Look-up'!$I$4,$V605-4,0))</f>
        <v>Maluku Utara</v>
      </c>
      <c r="K605" s="149"/>
      <c r="L605" s="149"/>
      <c r="M605" s="149"/>
      <c r="N605" s="149"/>
      <c r="O605" s="149"/>
      <c r="P605" s="207"/>
      <c r="Q605" s="150"/>
      <c r="R605" s="148" t="str">
        <f ca="1">IF(ISERROR($V605),"",OFFSET('Smelter Look-up'!$C$4,$V605-4,0)&amp;"")</f>
        <v>PT. Infei Metal Industry</v>
      </c>
      <c r="S605" s="154" t="str">
        <f t="shared" ca="1" si="49"/>
        <v>ID</v>
      </c>
      <c r="T605" s="154" t="str">
        <f ca="1">IF(B605="","",IF(ISERROR(MATCH($J605,SorP!$B$1:$B$6261,0)),"",INDIRECT("'SorP'!$A$"&amp;MATCH($S605&amp;$J605,SorP!C:C,0))))</f>
        <v>ID-MU</v>
      </c>
      <c r="U605" s="167"/>
      <c r="V605" s="168">
        <f>IF(C605="",NA(),MATCH($B605&amp;$C605,'Smelter Look-up'!$J:$J,0))</f>
        <v>578</v>
      </c>
      <c r="X605" s="169">
        <f t="shared" ca="1" si="48"/>
        <v>0</v>
      </c>
      <c r="AB605" s="312" t="str">
        <f t="shared" si="50"/>
        <v>Nickel</v>
      </c>
      <c r="AC605" s="169" t="str">
        <f t="shared" si="51"/>
        <v>Nickel</v>
      </c>
      <c r="AD605" s="169" t="str">
        <f t="shared" si="52"/>
        <v>PT. Infei Metal Industry</v>
      </c>
    </row>
    <row r="606" spans="1:30" s="169" customFormat="1" ht="76.5">
      <c r="A606" s="154" t="s">
        <v>18666</v>
      </c>
      <c r="B606" s="302" t="s">
        <v>18109</v>
      </c>
      <c r="C606" s="151" t="s">
        <v>18665</v>
      </c>
      <c r="D606" s="148" t="s">
        <v>18665</v>
      </c>
      <c r="E606" s="148" t="str">
        <f ca="1">IF(ISERROR($V606),"",OFFSET('Smelter Look-up'!$D$4,$V606-4,0)&amp;"")</f>
        <v>INDONESIA</v>
      </c>
      <c r="F606" s="148" t="str">
        <f ca="1">IF(ISERROR($V606),"",OFFSET('Smelter Look-up'!$E$4,$V606-4,0))</f>
        <v>CID005242</v>
      </c>
      <c r="G606" s="148" t="str">
        <f ca="1">IF(C606=$X$4,"Enter smelter details",IF(ISERROR($V606),"",OFFSET('Smelter Look-up'!$F$4,$V606-4,0)))</f>
        <v>RMI</v>
      </c>
      <c r="H606" s="204">
        <f ca="1">IF(ISERROR($V606),"",OFFSET('Smelter Look-up'!$G$4,$V606-4,0))</f>
        <v>0</v>
      </c>
      <c r="I606" s="205" t="str">
        <f ca="1">IF(ISERROR($V606),"",OFFSET('Smelter Look-up'!$H$4,$V606-4,0))</f>
        <v>Halmahera Tengah</v>
      </c>
      <c r="J606" s="205" t="str">
        <f ca="1">IF(ISERROR($V606),"",OFFSET('Smelter Look-up'!$I$4,$V606-4,0))</f>
        <v>Maluku Utara</v>
      </c>
      <c r="K606" s="149"/>
      <c r="L606" s="149"/>
      <c r="M606" s="149"/>
      <c r="N606" s="149"/>
      <c r="O606" s="149"/>
      <c r="P606" s="207"/>
      <c r="Q606" s="150"/>
      <c r="R606" s="148" t="str">
        <f ca="1">IF(ISERROR($V606),"",OFFSET('Smelter Look-up'!$C$4,$V606-4,0)&amp;"")</f>
        <v>PT. Westrong Metal Industry</v>
      </c>
      <c r="S606" s="154" t="str">
        <f t="shared" ca="1" si="49"/>
        <v>ID</v>
      </c>
      <c r="T606" s="154" t="str">
        <f ca="1">IF(B606="","",IF(ISERROR(MATCH($J606,SorP!$B$1:$B$6261,0)),"",INDIRECT("'SorP'!$A$"&amp;MATCH($S606&amp;$J606,SorP!C:C,0))))</f>
        <v>ID-MU</v>
      </c>
      <c r="U606" s="167"/>
      <c r="V606" s="168">
        <f>IF(C606="",NA(),MATCH($B606&amp;$C606,'Smelter Look-up'!$J:$J,0))</f>
        <v>579</v>
      </c>
      <c r="X606" s="169">
        <f t="shared" ca="1" si="48"/>
        <v>0</v>
      </c>
      <c r="AB606" s="312" t="str">
        <f t="shared" si="50"/>
        <v>Nickel</v>
      </c>
      <c r="AC606" s="169" t="str">
        <f t="shared" si="51"/>
        <v>Nickel</v>
      </c>
      <c r="AD606" s="169" t="str">
        <f t="shared" si="52"/>
        <v>PT. Westrong Metal Industry</v>
      </c>
    </row>
    <row r="607" spans="1:30" s="169" customFormat="1" ht="25.5">
      <c r="A607" s="154" t="s">
        <v>18364</v>
      </c>
      <c r="B607" s="302" t="s">
        <v>18109</v>
      </c>
      <c r="C607" s="151" t="s">
        <v>20374</v>
      </c>
      <c r="D607" s="148" t="s">
        <v>20374</v>
      </c>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Unknown</v>
      </c>
      <c r="T607" s="154" t="str">
        <f ca="1">IF(B607="","",IF(ISERROR(MATCH($J607,SorP!$B$1:$B$6261,0)),"",INDIRECT("'SorP'!$A$"&amp;MATCH($S607&amp;$J607,SorP!C:C,0))))</f>
        <v/>
      </c>
      <c r="U607" s="167"/>
      <c r="V607" s="168" t="e">
        <f>IF(C607="",NA(),MATCH($B607&amp;$C607,'Smelter Look-up'!$J:$J,0))</f>
        <v>#N/A</v>
      </c>
      <c r="X607" s="169">
        <f t="shared" ca="1" si="48"/>
        <v>0</v>
      </c>
      <c r="AB607" s="312" t="str">
        <f t="shared" si="50"/>
        <v>Nickel</v>
      </c>
      <c r="AC607" s="169" t="str">
        <f t="shared" si="51"/>
        <v>Nickel</v>
      </c>
      <c r="AD607" s="169" t="str">
        <f t="shared" si="52"/>
        <v>PT.DEBONAIR NICKEL INDONESIA</v>
      </c>
    </row>
    <row r="608" spans="1:30" s="169" customFormat="1" ht="63.75">
      <c r="A608" s="154" t="s">
        <v>18695</v>
      </c>
      <c r="B608" s="302" t="s">
        <v>18109</v>
      </c>
      <c r="C608" s="151" t="s">
        <v>18694</v>
      </c>
      <c r="D608" s="148" t="s">
        <v>18694</v>
      </c>
      <c r="E608" s="148" t="str">
        <f ca="1">IF(ISERROR($V608),"",OFFSET('Smelter Look-up'!$D$4,$V608-4,0)&amp;"")</f>
        <v>INDONESIA</v>
      </c>
      <c r="F608" s="148" t="str">
        <f ca="1">IF(ISERROR($V608),"",OFFSET('Smelter Look-up'!$E$4,$V608-4,0))</f>
        <v>CID005252</v>
      </c>
      <c r="G608" s="148" t="str">
        <f ca="1">IF(C608=$X$4,"Enter smelter details",IF(ISERROR($V608),"",OFFSET('Smelter Look-up'!$F$4,$V608-4,0)))</f>
        <v>RMI</v>
      </c>
      <c r="H608" s="204">
        <f ca="1">IF(ISERROR($V608),"",OFFSET('Smelter Look-up'!$G$4,$V608-4,0))</f>
        <v>0</v>
      </c>
      <c r="I608" s="205" t="str">
        <f ca="1">IF(ISERROR($V608),"",OFFSET('Smelter Look-up'!$H$4,$V608-4,0))</f>
        <v>Morowali Regency</v>
      </c>
      <c r="J608" s="205" t="str">
        <f ca="1">IF(ISERROR($V608),"",OFFSET('Smelter Look-up'!$I$4,$V608-4,0))</f>
        <v>Sulawesi Tengah</v>
      </c>
      <c r="K608" s="149"/>
      <c r="L608" s="149"/>
      <c r="M608" s="149"/>
      <c r="N608" s="149"/>
      <c r="O608" s="149"/>
      <c r="P608" s="207"/>
      <c r="Q608" s="150"/>
      <c r="R608" s="148" t="str">
        <f ca="1">IF(ISERROR($V608),"",OFFSET('Smelter Look-up'!$C$4,$V608-4,0)&amp;"")</f>
        <v>PT.NADESICO NICKEL INDUSTRY</v>
      </c>
      <c r="S608" s="154" t="str">
        <f t="shared" ca="1" si="49"/>
        <v>ID</v>
      </c>
      <c r="T608" s="154" t="str">
        <f ca="1">IF(B608="","",IF(ISERROR(MATCH($J608,SorP!$B$1:$B$6261,0)),"",INDIRECT("'SorP'!$A$"&amp;MATCH($S608&amp;$J608,SorP!C:C,0))))</f>
        <v>ID-ST</v>
      </c>
      <c r="U608" s="167"/>
      <c r="V608" s="168">
        <f>IF(C608="",NA(),MATCH($B608&amp;$C608,'Smelter Look-up'!$J:$J,0))</f>
        <v>580</v>
      </c>
      <c r="X608" s="169">
        <f t="shared" ca="1" si="48"/>
        <v>0</v>
      </c>
      <c r="AB608" s="312" t="str">
        <f t="shared" si="50"/>
        <v>Nickel</v>
      </c>
      <c r="AC608" s="169" t="str">
        <f t="shared" si="51"/>
        <v>Nickel</v>
      </c>
      <c r="AD608" s="169" t="str">
        <f t="shared" si="52"/>
        <v>PT.NADESICO NICKEL INDUSTRY</v>
      </c>
    </row>
    <row r="609" spans="1:30" s="169" customFormat="1" ht="102">
      <c r="A609" s="154" t="s">
        <v>19714</v>
      </c>
      <c r="B609" s="302" t="s">
        <v>18109</v>
      </c>
      <c r="C609" s="151" t="s">
        <v>19563</v>
      </c>
      <c r="D609" s="148" t="s">
        <v>19563</v>
      </c>
      <c r="E609" s="148" t="str">
        <f ca="1">IF(ISERROR($V609),"",OFFSET('Smelter Look-up'!$D$4,$V609-4,0)&amp;"")</f>
        <v>CHINA</v>
      </c>
      <c r="F609" s="148" t="str">
        <f ca="1">IF(ISERROR($V609),"",OFFSET('Smelter Look-up'!$E$4,$V609-4,0))</f>
        <v>CID005375</v>
      </c>
      <c r="G609" s="148" t="str">
        <f ca="1">IF(C609=$X$4,"Enter smelter details",IF(ISERROR($V609),"",OFFSET('Smelter Look-up'!$F$4,$V609-4,0)))</f>
        <v>RMI</v>
      </c>
      <c r="H609" s="204">
        <f ca="1">IF(ISERROR($V609),"",OFFSET('Smelter Look-up'!$G$4,$V609-4,0))</f>
        <v>0</v>
      </c>
      <c r="I609" s="205" t="str">
        <f ca="1">IF(ISERROR($V609),"",OFFSET('Smelter Look-up'!$H$4,$V609-4,0))</f>
        <v>Quzhou</v>
      </c>
      <c r="J609" s="205" t="str">
        <f ca="1">IF(ISERROR($V609),"",OFFSET('Smelter Look-up'!$I$4,$V609-4,0))</f>
        <v>Zhejiang Sheng</v>
      </c>
      <c r="K609" s="149"/>
      <c r="L609" s="149"/>
      <c r="M609" s="149"/>
      <c r="N609" s="149"/>
      <c r="O609" s="149"/>
      <c r="P609" s="207"/>
      <c r="Q609" s="150"/>
      <c r="R609" s="148" t="str">
        <f ca="1">IF(ISERROR($V609),"",OFFSET('Smelter Look-up'!$C$4,$V609-4,0)&amp;"")</f>
        <v>Quzhou Huayou Cobalt New Material Co.,Ltd.</v>
      </c>
      <c r="S609" s="154" t="str">
        <f t="shared" ca="1" si="49"/>
        <v>CN</v>
      </c>
      <c r="T609" s="154" t="str">
        <f ca="1">IF(B609="","",IF(ISERROR(MATCH($J609,SorP!$B$1:$B$6261,0)),"",INDIRECT("'SorP'!$A$"&amp;MATCH($S609&amp;$J609,SorP!C:C,0))))</f>
        <v>CN-ZJ</v>
      </c>
      <c r="U609" s="167"/>
      <c r="V609" s="168">
        <f>IF(C609="",NA(),MATCH($B609&amp;$C609,'Smelter Look-up'!$J:$J,0))</f>
        <v>581</v>
      </c>
      <c r="X609" s="169">
        <f t="shared" ca="1" si="48"/>
        <v>0</v>
      </c>
      <c r="AB609" s="312" t="str">
        <f t="shared" si="50"/>
        <v>Nickel</v>
      </c>
      <c r="AC609" s="169" t="str">
        <f t="shared" si="51"/>
        <v>Nickel</v>
      </c>
      <c r="AD609" s="169" t="str">
        <f t="shared" si="52"/>
        <v>Quzhou Huayou Cobalt New Material Co.,Ltd.</v>
      </c>
    </row>
    <row r="610" spans="1:30" s="169" customFormat="1" ht="20.25">
      <c r="A610" s="154" t="s">
        <v>20395</v>
      </c>
      <c r="B610" s="302" t="s">
        <v>18109</v>
      </c>
      <c r="C610" s="151" t="s">
        <v>20359</v>
      </c>
      <c r="D610" s="148" t="s">
        <v>20359</v>
      </c>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Unknown</v>
      </c>
      <c r="T610" s="154" t="str">
        <f ca="1">IF(B610="","",IF(ISERROR(MATCH($J610,SorP!$B$1:$B$6261,0)),"",INDIRECT("'SorP'!$A$"&amp;MATCH($S610&amp;$J610,SorP!C:C,0))))</f>
        <v/>
      </c>
      <c r="U610" s="167"/>
      <c r="V610" s="168" t="e">
        <f>IF(C610="",NA(),MATCH($B610&amp;$C610,'Smelter Look-up'!$J:$J,0))</f>
        <v>#N/A</v>
      </c>
      <c r="X610" s="169">
        <f t="shared" ca="1" si="48"/>
        <v>0</v>
      </c>
      <c r="AB610" s="312" t="str">
        <f t="shared" si="50"/>
        <v>Nickel</v>
      </c>
      <c r="AC610" s="169" t="str">
        <f t="shared" si="51"/>
        <v>Nickel</v>
      </c>
      <c r="AD610" s="169" t="str">
        <f t="shared" si="52"/>
        <v>Rubamin Private Limited</v>
      </c>
    </row>
    <row r="611" spans="1:30" s="169" customFormat="1" ht="25.5">
      <c r="A611" s="154" t="s">
        <v>20396</v>
      </c>
      <c r="B611" s="302" t="s">
        <v>18109</v>
      </c>
      <c r="C611" s="151" t="s">
        <v>20375</v>
      </c>
      <c r="D611" s="148" t="s">
        <v>20375</v>
      </c>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Unknown</v>
      </c>
      <c r="T611" s="154" t="str">
        <f ca="1">IF(B611="","",IF(ISERROR(MATCH($J611,SorP!$B$1:$B$6261,0)),"",INDIRECT("'SorP'!$A$"&amp;MATCH($S611&amp;$J611,SorP!C:C,0))))</f>
        <v/>
      </c>
      <c r="U611" s="167"/>
      <c r="V611" s="168" t="e">
        <f>IF(C611="",NA(),MATCH($B611&amp;$C611,'Smelter Look-up'!$J:$J,0))</f>
        <v>#N/A</v>
      </c>
      <c r="X611" s="169">
        <f t="shared" ca="1" si="48"/>
        <v>0</v>
      </c>
      <c r="AB611" s="312" t="str">
        <f t="shared" si="50"/>
        <v>Nickel</v>
      </c>
      <c r="AC611" s="169" t="str">
        <f t="shared" si="51"/>
        <v>Nickel</v>
      </c>
      <c r="AD611" s="169" t="str">
        <f t="shared" si="52"/>
        <v>Shuoshi Indonesia Investment Co., Ltd.</v>
      </c>
    </row>
    <row r="612" spans="1:30" s="169" customFormat="1" ht="63.75">
      <c r="A612" s="154" t="s">
        <v>19715</v>
      </c>
      <c r="B612" s="302" t="s">
        <v>18109</v>
      </c>
      <c r="C612" s="151" t="s">
        <v>259</v>
      </c>
      <c r="D612" s="148" t="s">
        <v>259</v>
      </c>
      <c r="E612" s="148" t="str">
        <f ca="1">IF(ISERROR($V612),"",OFFSET('Smelter Look-up'!$D$4,$V612-4,0)&amp;"")</f>
        <v>KOREA, REPUBLIC OF</v>
      </c>
      <c r="F612" s="148" t="str">
        <f ca="1">IF(ISERROR($V612),"",OFFSET('Smelter Look-up'!$E$4,$V612-4,0))</f>
        <v>CID005652</v>
      </c>
      <c r="G612" s="148" t="str">
        <f ca="1">IF(C612=$X$4,"Enter smelter details",IF(ISERROR($V612),"",OFFSET('Smelter Look-up'!$F$4,$V612-4,0)))</f>
        <v>RMI</v>
      </c>
      <c r="H612" s="204">
        <f ca="1">IF(ISERROR($V612),"",OFFSET('Smelter Look-up'!$G$4,$V612-4,0))</f>
        <v>0</v>
      </c>
      <c r="I612" s="205" t="str">
        <f ca="1">IF(ISERROR($V612),"",OFFSET('Smelter Look-up'!$H$4,$V612-4,0))</f>
        <v>Gunsan-si</v>
      </c>
      <c r="J612" s="205" t="str">
        <f ca="1">IF(ISERROR($V612),"",OFFSET('Smelter Look-up'!$I$4,$V612-4,0))</f>
        <v>Jeollabuk-do</v>
      </c>
      <c r="K612" s="149"/>
      <c r="L612" s="149"/>
      <c r="M612" s="149"/>
      <c r="N612" s="149"/>
      <c r="O612" s="149"/>
      <c r="P612" s="207"/>
      <c r="Q612" s="150"/>
      <c r="R612" s="148" t="str">
        <f ca="1">IF(ISERROR($V612),"",OFFSET('Smelter Look-up'!$C$4,$V612-4,0)&amp;"")</f>
        <v>SungEel HiTech Co., Ltd.</v>
      </c>
      <c r="S612" s="154" t="str">
        <f t="shared" ca="1" si="49"/>
        <v>KR</v>
      </c>
      <c r="T612" s="154" t="str">
        <f ca="1">IF(B612="","",IF(ISERROR(MATCH($J612,SorP!$B$1:$B$6261,0)),"",INDIRECT("'SorP'!$A$"&amp;MATCH($S612&amp;$J612,SorP!C:C,0))))</f>
        <v>KR-45</v>
      </c>
      <c r="U612" s="167"/>
      <c r="V612" s="168">
        <f>IF(C612="",NA(),MATCH($B612&amp;$C612,'Smelter Look-up'!$J:$J,0))</f>
        <v>582</v>
      </c>
      <c r="X612" s="169">
        <f t="shared" ca="1" si="48"/>
        <v>0</v>
      </c>
      <c r="AB612" s="312" t="str">
        <f t="shared" si="50"/>
        <v>Nickel</v>
      </c>
      <c r="AC612" s="169" t="str">
        <f t="shared" si="51"/>
        <v>Nickel</v>
      </c>
      <c r="AD612" s="169" t="str">
        <f t="shared" si="52"/>
        <v>SungEel HiTech Co., Ltd.</v>
      </c>
    </row>
    <row r="613" spans="1:30" s="169" customFormat="1" ht="25.5">
      <c r="A613" s="154" t="s">
        <v>20397</v>
      </c>
      <c r="B613" s="302" t="s">
        <v>18109</v>
      </c>
      <c r="C613" s="151" t="s">
        <v>20361</v>
      </c>
      <c r="D613" s="148" t="s">
        <v>20361</v>
      </c>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Unknown</v>
      </c>
      <c r="T613" s="154" t="str">
        <f ca="1">IF(B613="","",IF(ISERROR(MATCH($J613,SorP!$B$1:$B$6261,0)),"",INDIRECT("'SorP'!$A$"&amp;MATCH($S613&amp;$J613,SorP!C:C,0))))</f>
        <v/>
      </c>
      <c r="U613" s="167"/>
      <c r="V613" s="168" t="e">
        <f>IF(C613="",NA(),MATCH($B613&amp;$C613,'Smelter Look-up'!$J:$J,0))</f>
        <v>#N/A</v>
      </c>
      <c r="X613" s="169">
        <f t="shared" ca="1" si="48"/>
        <v>0</v>
      </c>
      <c r="AB613" s="312" t="str">
        <f t="shared" si="50"/>
        <v>Nickel</v>
      </c>
      <c r="AC613" s="169" t="str">
        <f t="shared" si="51"/>
        <v>Nickel</v>
      </c>
      <c r="AD613" s="169" t="str">
        <f t="shared" si="52"/>
        <v>SungEel HiTech Co., Ltd._Saemangeum</v>
      </c>
    </row>
    <row r="614" spans="1:30" s="169" customFormat="1" ht="89.25">
      <c r="A614" s="154" t="s">
        <v>18696</v>
      </c>
      <c r="B614" s="302" t="s">
        <v>18109</v>
      </c>
      <c r="C614" s="151" t="s">
        <v>18372</v>
      </c>
      <c r="D614" s="148" t="s">
        <v>18372</v>
      </c>
      <c r="E614" s="148" t="str">
        <f ca="1">IF(ISERROR($V614),"",OFFSET('Smelter Look-up'!$D$4,$V614-4,0)&amp;"")</f>
        <v>PHILIPPINES</v>
      </c>
      <c r="F614" s="148" t="str">
        <f ca="1">IF(ISERROR($V614),"",OFFSET('Smelter Look-up'!$E$4,$V614-4,0))</f>
        <v>CID005225</v>
      </c>
      <c r="G614" s="148" t="str">
        <f ca="1">IF(C614=$X$4,"Enter smelter details",IF(ISERROR($V614),"",OFFSET('Smelter Look-up'!$F$4,$V614-4,0)))</f>
        <v>RMI</v>
      </c>
      <c r="H614" s="204">
        <f ca="1">IF(ISERROR($V614),"",OFFSET('Smelter Look-up'!$G$4,$V614-4,0))</f>
        <v>0</v>
      </c>
      <c r="I614" s="205" t="str">
        <f ca="1">IF(ISERROR($V614),"",OFFSET('Smelter Look-up'!$H$4,$V614-4,0))</f>
        <v>Claver</v>
      </c>
      <c r="J614" s="205" t="str">
        <f ca="1">IF(ISERROR($V614),"",OFFSET('Smelter Look-up'!$I$4,$V614-4,0))</f>
        <v>Surigao del Norte</v>
      </c>
      <c r="K614" s="149"/>
      <c r="L614" s="149"/>
      <c r="M614" s="149"/>
      <c r="N614" s="149"/>
      <c r="O614" s="149"/>
      <c r="P614" s="207"/>
      <c r="Q614" s="150"/>
      <c r="R614" s="148" t="str">
        <f ca="1">IF(ISERROR($V614),"",OFFSET('Smelter Look-up'!$C$4,$V614-4,0)&amp;"")</f>
        <v>Taganito HPAL Nickel Corporation (THPAL)</v>
      </c>
      <c r="S614" s="154" t="str">
        <f t="shared" ca="1" si="49"/>
        <v>PH</v>
      </c>
      <c r="T614" s="154" t="str">
        <f ca="1">IF(B614="","",IF(ISERROR(MATCH($J614,SorP!$B$1:$B$6261,0)),"",INDIRECT("'SorP'!$A$"&amp;MATCH($S614&amp;$J614,SorP!C:C,0))))</f>
        <v>PH-SUN</v>
      </c>
      <c r="U614" s="167"/>
      <c r="V614" s="168">
        <f>IF(C614="",NA(),MATCH($B614&amp;$C614,'Smelter Look-up'!$J:$J,0))</f>
        <v>584</v>
      </c>
      <c r="X614" s="169">
        <f t="shared" ca="1" si="48"/>
        <v>0</v>
      </c>
      <c r="AB614" s="312" t="str">
        <f t="shared" si="50"/>
        <v>Nickel</v>
      </c>
      <c r="AC614" s="169" t="str">
        <f t="shared" si="51"/>
        <v>Nickel</v>
      </c>
      <c r="AD614" s="169" t="str">
        <f t="shared" si="52"/>
        <v>Taganito HPAL Nickel Corporation (THPAL)</v>
      </c>
    </row>
    <row r="615" spans="1:30" s="169" customFormat="1" ht="89.25">
      <c r="A615" s="154" t="s">
        <v>18696</v>
      </c>
      <c r="B615" s="302" t="s">
        <v>18109</v>
      </c>
      <c r="C615" s="151" t="s">
        <v>18372</v>
      </c>
      <c r="D615" s="148" t="s">
        <v>18372</v>
      </c>
      <c r="E615" s="148" t="str">
        <f ca="1">IF(ISERROR($V615),"",OFFSET('Smelter Look-up'!$D$4,$V615-4,0)&amp;"")</f>
        <v>PHILIPPINES</v>
      </c>
      <c r="F615" s="148" t="str">
        <f ca="1">IF(ISERROR($V615),"",OFFSET('Smelter Look-up'!$E$4,$V615-4,0))</f>
        <v>CID005225</v>
      </c>
      <c r="G615" s="148" t="str">
        <f ca="1">IF(C615=$X$4,"Enter smelter details",IF(ISERROR($V615),"",OFFSET('Smelter Look-up'!$F$4,$V615-4,0)))</f>
        <v>RMI</v>
      </c>
      <c r="H615" s="204">
        <f ca="1">IF(ISERROR($V615),"",OFFSET('Smelter Look-up'!$G$4,$V615-4,0))</f>
        <v>0</v>
      </c>
      <c r="I615" s="205" t="str">
        <f ca="1">IF(ISERROR($V615),"",OFFSET('Smelter Look-up'!$H$4,$V615-4,0))</f>
        <v>Claver</v>
      </c>
      <c r="J615" s="205" t="str">
        <f ca="1">IF(ISERROR($V615),"",OFFSET('Smelter Look-up'!$I$4,$V615-4,0))</f>
        <v>Surigao del Norte</v>
      </c>
      <c r="K615" s="149"/>
      <c r="L615" s="149"/>
      <c r="M615" s="149"/>
      <c r="N615" s="149"/>
      <c r="O615" s="149"/>
      <c r="P615" s="207"/>
      <c r="Q615" s="150"/>
      <c r="R615" s="148" t="str">
        <f ca="1">IF(ISERROR($V615),"",OFFSET('Smelter Look-up'!$C$4,$V615-4,0)&amp;"")</f>
        <v>Taganito HPAL Nickel Corporation (THPAL)</v>
      </c>
      <c r="S615" s="154" t="str">
        <f t="shared" ca="1" si="49"/>
        <v>PH</v>
      </c>
      <c r="T615" s="154" t="str">
        <f ca="1">IF(B615="","",IF(ISERROR(MATCH($J615,SorP!$B$1:$B$6261,0)),"",INDIRECT("'SorP'!$A$"&amp;MATCH($S615&amp;$J615,SorP!C:C,0))))</f>
        <v>PH-SUN</v>
      </c>
      <c r="U615" s="167"/>
      <c r="V615" s="168">
        <f>IF(C615="",NA(),MATCH($B615&amp;$C615,'Smelter Look-up'!$J:$J,0))</f>
        <v>584</v>
      </c>
      <c r="X615" s="169">
        <f t="shared" ca="1" si="48"/>
        <v>0</v>
      </c>
      <c r="AB615" s="312" t="str">
        <f t="shared" si="50"/>
        <v>Nickel</v>
      </c>
      <c r="AC615" s="169" t="str">
        <f t="shared" si="51"/>
        <v>Nickel</v>
      </c>
      <c r="AD615" s="169" t="str">
        <f t="shared" si="52"/>
        <v>Taganito HPAL Nickel Corporation (THPAL)</v>
      </c>
    </row>
    <row r="616" spans="1:30" s="169" customFormat="1" ht="51">
      <c r="A616" s="154" t="s">
        <v>18697</v>
      </c>
      <c r="B616" s="302" t="s">
        <v>18109</v>
      </c>
      <c r="C616" s="151" t="s">
        <v>100</v>
      </c>
      <c r="D616" s="148" t="s">
        <v>100</v>
      </c>
      <c r="E616" s="148" t="str">
        <f ca="1">IF(ISERROR($V616),"",OFFSET('Smelter Look-up'!$D$4,$V616-4,0)&amp;"")</f>
        <v>FINLAND</v>
      </c>
      <c r="F616" s="148" t="str">
        <f ca="1">IF(ISERROR($V616),"",OFFSET('Smelter Look-up'!$E$4,$V616-4,0))</f>
        <v>CID005250</v>
      </c>
      <c r="G616" s="148" t="str">
        <f ca="1">IF(C616=$X$4,"Enter smelter details",IF(ISERROR($V616),"",OFFSET('Smelter Look-up'!$F$4,$V616-4,0)))</f>
        <v>RMI</v>
      </c>
      <c r="H616" s="204">
        <f ca="1">IF(ISERROR($V616),"",OFFSET('Smelter Look-up'!$G$4,$V616-4,0))</f>
        <v>0</v>
      </c>
      <c r="I616" s="205" t="str">
        <f ca="1">IF(ISERROR($V616),"",OFFSET('Smelter Look-up'!$H$4,$V616-4,0))</f>
        <v>Kokkola</v>
      </c>
      <c r="J616" s="205" t="str">
        <f ca="1">IF(ISERROR($V616),"",OFFSET('Smelter Look-up'!$I$4,$V616-4,0))</f>
        <v>Mellersta Österbotten</v>
      </c>
      <c r="K616" s="149"/>
      <c r="L616" s="149"/>
      <c r="M616" s="149"/>
      <c r="N616" s="149"/>
      <c r="O616" s="149"/>
      <c r="P616" s="207"/>
      <c r="Q616" s="150"/>
      <c r="R616" s="148" t="str">
        <f ca="1">IF(ISERROR($V616),"",OFFSET('Smelter Look-up'!$C$4,$V616-4,0)&amp;"")</f>
        <v>Umicore Finland Oy</v>
      </c>
      <c r="S616" s="154" t="str">
        <f t="shared" ca="1" si="49"/>
        <v>FI</v>
      </c>
      <c r="T616" s="154" t="str">
        <f ca="1">IF(B616="","",IF(ISERROR(MATCH($J616,SorP!$B$1:$B$6261,0)),"",INDIRECT("'SorP'!$A$"&amp;MATCH($S616&amp;$J616,SorP!C:C,0))))</f>
        <v>FI-07</v>
      </c>
      <c r="U616" s="167"/>
      <c r="V616" s="168">
        <f>IF(C616="",NA(),MATCH($B616&amp;$C616,'Smelter Look-up'!$J:$J,0))</f>
        <v>585</v>
      </c>
      <c r="X616" s="169">
        <f t="shared" ca="1" si="48"/>
        <v>0</v>
      </c>
      <c r="AB616" s="312" t="str">
        <f t="shared" si="50"/>
        <v>Nickel</v>
      </c>
      <c r="AC616" s="169" t="str">
        <f t="shared" si="51"/>
        <v>Nickel</v>
      </c>
      <c r="AD616" s="169" t="str">
        <f t="shared" si="52"/>
        <v>Umicore Finland Oy</v>
      </c>
    </row>
    <row r="617" spans="1:30" s="169" customFormat="1" ht="25.5">
      <c r="A617" s="154" t="s">
        <v>18698</v>
      </c>
      <c r="B617" s="302" t="s">
        <v>18109</v>
      </c>
      <c r="C617" s="151" t="s">
        <v>267</v>
      </c>
      <c r="D617" s="148" t="s">
        <v>267</v>
      </c>
      <c r="E617" s="148" t="str">
        <f ca="1">IF(ISERROR($V617),"",OFFSET('Smelter Look-up'!$D$4,$V617-4,0)&amp;"")</f>
        <v>BELGIUM</v>
      </c>
      <c r="F617" s="148" t="str">
        <f ca="1">IF(ISERROR($V617),"",OFFSET('Smelter Look-up'!$E$4,$V617-4,0))</f>
        <v>CID005249</v>
      </c>
      <c r="G617" s="148" t="str">
        <f ca="1">IF(C617=$X$4,"Enter smelter details",IF(ISERROR($V617),"",OFFSET('Smelter Look-up'!$F$4,$V617-4,0)))</f>
        <v>RMI</v>
      </c>
      <c r="H617" s="204">
        <f ca="1">IF(ISERROR($V617),"",OFFSET('Smelter Look-up'!$G$4,$V617-4,0))</f>
        <v>0</v>
      </c>
      <c r="I617" s="205" t="str">
        <f ca="1">IF(ISERROR($V617),"",OFFSET('Smelter Look-up'!$H$4,$V617-4,0))</f>
        <v>Olen</v>
      </c>
      <c r="J617" s="205" t="str">
        <f ca="1">IF(ISERROR($V617),"",OFFSET('Smelter Look-up'!$I$4,$V617-4,0))</f>
        <v>Antwerpen</v>
      </c>
      <c r="K617" s="149"/>
      <c r="L617" s="149"/>
      <c r="M617" s="149"/>
      <c r="N617" s="149"/>
      <c r="O617" s="149"/>
      <c r="P617" s="207"/>
      <c r="Q617" s="150"/>
      <c r="R617" s="148" t="str">
        <f ca="1">IF(ISERROR($V617),"",OFFSET('Smelter Look-up'!$C$4,$V617-4,0)&amp;"")</f>
        <v>Umicore Olen</v>
      </c>
      <c r="S617" s="154" t="str">
        <f t="shared" ca="1" si="49"/>
        <v>BE</v>
      </c>
      <c r="T617" s="154" t="str">
        <f ca="1">IF(B617="","",IF(ISERROR(MATCH($J617,SorP!$B$1:$B$6261,0)),"",INDIRECT("'SorP'!$A$"&amp;MATCH($S617&amp;$J617,SorP!C:C,0))))</f>
        <v>BE-VAN</v>
      </c>
      <c r="U617" s="167"/>
      <c r="V617" s="168">
        <f>IF(C617="",NA(),MATCH($B617&amp;$C617,'Smelter Look-up'!$J:$J,0))</f>
        <v>586</v>
      </c>
      <c r="X617" s="169">
        <f t="shared" ca="1" si="48"/>
        <v>0</v>
      </c>
      <c r="AB617" s="312" t="str">
        <f t="shared" si="50"/>
        <v>Nickel</v>
      </c>
      <c r="AC617" s="169" t="str">
        <f t="shared" si="51"/>
        <v>Nickel</v>
      </c>
      <c r="AD617" s="169" t="str">
        <f t="shared" si="52"/>
        <v>Umicore Olen</v>
      </c>
    </row>
    <row r="618" spans="1:30" s="169" customFormat="1" ht="89.25">
      <c r="A618" s="154" t="s">
        <v>19705</v>
      </c>
      <c r="B618" s="302" t="s">
        <v>18109</v>
      </c>
      <c r="C618" s="151" t="s">
        <v>272</v>
      </c>
      <c r="D618" s="148" t="s">
        <v>272</v>
      </c>
      <c r="E618" s="148" t="str">
        <f ca="1">IF(ISERROR($V618),"",OFFSET('Smelter Look-up'!$D$4,$V618-4,0)&amp;"")</f>
        <v>CANADA</v>
      </c>
      <c r="F618" s="148" t="str">
        <f ca="1">IF(ISERROR($V618),"",OFFSET('Smelter Look-up'!$E$4,$V618-4,0))</f>
        <v>CID005602</v>
      </c>
      <c r="G618" s="148" t="str">
        <f ca="1">IF(C618=$X$4,"Enter smelter details",IF(ISERROR($V618),"",OFFSET('Smelter Look-up'!$F$4,$V618-4,0)))</f>
        <v>RMI</v>
      </c>
      <c r="H618" s="204">
        <f ca="1">IF(ISERROR($V618),"",OFFSET('Smelter Look-up'!$G$4,$V618-4,0))</f>
        <v>0</v>
      </c>
      <c r="I618" s="205" t="str">
        <f ca="1">IF(ISERROR($V618),"",OFFSET('Smelter Look-up'!$H$4,$V618-4,0))</f>
        <v>Long Harbour</v>
      </c>
      <c r="J618" s="205" t="str">
        <f ca="1">IF(ISERROR($V618),"",OFFSET('Smelter Look-up'!$I$4,$V618-4,0))</f>
        <v>Newfoundland and Labrador</v>
      </c>
      <c r="K618" s="149"/>
      <c r="L618" s="149"/>
      <c r="M618" s="149"/>
      <c r="N618" s="149"/>
      <c r="O618" s="149"/>
      <c r="P618" s="207"/>
      <c r="Q618" s="150"/>
      <c r="R618" s="148" t="str">
        <f ca="1">IF(ISERROR($V618),"",OFFSET('Smelter Look-up'!$C$4,$V618-4,0)&amp;"")</f>
        <v>Vale – Long Harbour Processing Plant (LHPP)</v>
      </c>
      <c r="S618" s="154" t="str">
        <f t="shared" ca="1" si="49"/>
        <v>CA</v>
      </c>
      <c r="T618" s="154" t="str">
        <f ca="1">IF(B618="","",IF(ISERROR(MATCH($J618,SorP!$B$1:$B$6261,0)),"",INDIRECT("'SorP'!$A$"&amp;MATCH($S618&amp;$J618,SorP!C:C,0))))</f>
        <v>CA-NL</v>
      </c>
      <c r="U618" s="167"/>
      <c r="V618" s="168">
        <f>IF(C618="",NA(),MATCH($B618&amp;$C618,'Smelter Look-up'!$J:$J,0))</f>
        <v>587</v>
      </c>
      <c r="X618" s="169">
        <f t="shared" ca="1" si="48"/>
        <v>0</v>
      </c>
      <c r="AB618" s="312" t="str">
        <f t="shared" si="50"/>
        <v>Nickel</v>
      </c>
      <c r="AC618" s="169" t="str">
        <f t="shared" si="51"/>
        <v>Nickel</v>
      </c>
      <c r="AD618" s="169" t="str">
        <f t="shared" si="52"/>
        <v>Vale – Long Harbour Processing Plant (LHPP)</v>
      </c>
    </row>
    <row r="619" spans="1:30" s="169" customFormat="1" ht="76.5">
      <c r="A619" s="154" t="s">
        <v>19716</v>
      </c>
      <c r="B619" s="302" t="s">
        <v>18109</v>
      </c>
      <c r="C619" s="151" t="s">
        <v>18238</v>
      </c>
      <c r="D619" s="148" t="s">
        <v>18238</v>
      </c>
      <c r="E619" s="148" t="str">
        <f ca="1">IF(ISERROR($V619),"",OFFSET('Smelter Look-up'!$D$4,$V619-4,0)&amp;"")</f>
        <v>CANADA</v>
      </c>
      <c r="F619" s="148" t="str">
        <f ca="1">IF(ISERROR($V619),"",OFFSET('Smelter Look-up'!$E$4,$V619-4,0))</f>
        <v>CID005604</v>
      </c>
      <c r="G619" s="148" t="str">
        <f ca="1">IF(C619=$X$4,"Enter smelter details",IF(ISERROR($V619),"",OFFSET('Smelter Look-up'!$F$4,$V619-4,0)))</f>
        <v>RMI</v>
      </c>
      <c r="H619" s="204">
        <f ca="1">IF(ISERROR($V619),"",OFFSET('Smelter Look-up'!$G$4,$V619-4,0))</f>
        <v>0</v>
      </c>
      <c r="I619" s="205" t="str">
        <f ca="1">IF(ISERROR($V619),"",OFFSET('Smelter Look-up'!$H$4,$V619-4,0))</f>
        <v>Sudbury</v>
      </c>
      <c r="J619" s="205" t="str">
        <f ca="1">IF(ISERROR($V619),"",OFFSET('Smelter Look-up'!$I$4,$V619-4,0))</f>
        <v>Ontario</v>
      </c>
      <c r="K619" s="149"/>
      <c r="L619" s="149"/>
      <c r="M619" s="149"/>
      <c r="N619" s="149"/>
      <c r="O619" s="149"/>
      <c r="P619" s="207"/>
      <c r="Q619" s="150"/>
      <c r="R619" s="148" t="str">
        <f ca="1">IF(ISERROR($V619),"",OFFSET('Smelter Look-up'!$C$4,$V619-4,0)&amp;"")</f>
        <v>Vale Copper Cliff Nickel Refinery</v>
      </c>
      <c r="S619" s="154" t="str">
        <f t="shared" ca="1" si="49"/>
        <v>CA</v>
      </c>
      <c r="T619" s="154" t="str">
        <f ca="1">IF(B619="","",IF(ISERROR(MATCH($J619,SorP!$B$1:$B$6261,0)),"",INDIRECT("'SorP'!$A$"&amp;MATCH($S619&amp;$J619,SorP!C:C,0))))</f>
        <v>CA-ON</v>
      </c>
      <c r="U619" s="167"/>
      <c r="V619" s="168">
        <f>IF(C619="",NA(),MATCH($B619&amp;$C619,'Smelter Look-up'!$J:$J,0))</f>
        <v>588</v>
      </c>
      <c r="X619" s="169">
        <f t="shared" ca="1" si="48"/>
        <v>0</v>
      </c>
      <c r="AB619" s="312" t="str">
        <f t="shared" si="50"/>
        <v>Nickel</v>
      </c>
      <c r="AC619" s="169" t="str">
        <f t="shared" si="51"/>
        <v>Nickel</v>
      </c>
      <c r="AD619" s="169" t="str">
        <f t="shared" si="52"/>
        <v>Vale Copper Cliff Nickel Refinery</v>
      </c>
    </row>
    <row r="620" spans="1:30" s="169" customFormat="1" ht="89.25">
      <c r="A620" s="154" t="s">
        <v>19718</v>
      </c>
      <c r="B620" s="302" t="s">
        <v>18109</v>
      </c>
      <c r="C620" s="151" t="s">
        <v>19717</v>
      </c>
      <c r="D620" s="148" t="s">
        <v>19717</v>
      </c>
      <c r="E620" s="148" t="str">
        <f ca="1">IF(ISERROR($V620),"",OFFSET('Smelter Look-up'!$D$4,$V620-4,0)&amp;"")</f>
        <v>UNITED KINGDOM OF GREAT BRITAIN AND NORTHERN IRELAND</v>
      </c>
      <c r="F620" s="148" t="str">
        <f ca="1">IF(ISERROR($V620),"",OFFSET('Smelter Look-up'!$E$4,$V620-4,0))</f>
        <v>CID005605</v>
      </c>
      <c r="G620" s="148" t="str">
        <f ca="1">IF(C620=$X$4,"Enter smelter details",IF(ISERROR($V620),"",OFFSET('Smelter Look-up'!$F$4,$V620-4,0)))</f>
        <v>RMI</v>
      </c>
      <c r="H620" s="204">
        <f ca="1">IF(ISERROR($V620),"",OFFSET('Smelter Look-up'!$G$4,$V620-4,0))</f>
        <v>0</v>
      </c>
      <c r="I620" s="205" t="str">
        <f ca="1">IF(ISERROR($V620),"",OFFSET('Smelter Look-up'!$H$4,$V620-4,0))</f>
        <v>Clydach</v>
      </c>
      <c r="J620" s="205" t="str">
        <f ca="1">IF(ISERROR($V620),"",OFFSET('Smelter Look-up'!$I$4,$V620-4,0))</f>
        <v>Swansea [Abertawe GB-ATA]</v>
      </c>
      <c r="K620" s="149"/>
      <c r="L620" s="149"/>
      <c r="M620" s="149"/>
      <c r="N620" s="149"/>
      <c r="O620" s="149"/>
      <c r="P620" s="207"/>
      <c r="Q620" s="150"/>
      <c r="R620" s="148" t="str">
        <f ca="1">IF(ISERROR($V620),"",OFFSET('Smelter Look-up'!$C$4,$V620-4,0)&amp;"")</f>
        <v>Vale Europe Ltd. (Clydach Refinery)</v>
      </c>
      <c r="S620" s="154" t="str">
        <f t="shared" ca="1" si="49"/>
        <v>GB</v>
      </c>
      <c r="T620" s="154" t="str">
        <f ca="1">IF(B620="","",IF(ISERROR(MATCH($J620,SorP!$B$1:$B$6261,0)),"",INDIRECT("'SorP'!$A$"&amp;MATCH($S620&amp;$J620,SorP!C:C,0))))</f>
        <v>GB-SWA</v>
      </c>
      <c r="U620" s="167"/>
      <c r="V620" s="168">
        <f>IF(C620="",NA(),MATCH($B620&amp;$C620,'Smelter Look-up'!$J:$J,0))</f>
        <v>589</v>
      </c>
      <c r="X620" s="169">
        <f t="shared" ca="1" si="48"/>
        <v>0</v>
      </c>
      <c r="AB620" s="312" t="str">
        <f t="shared" si="50"/>
        <v>Nickel</v>
      </c>
      <c r="AC620" s="169" t="str">
        <f t="shared" si="51"/>
        <v>Nickel</v>
      </c>
      <c r="AD620" s="169" t="str">
        <f t="shared" si="52"/>
        <v>Vale Europe Ltd. (Clydach Refinery)</v>
      </c>
    </row>
    <row r="621" spans="1:30" s="169" customFormat="1" ht="63.75">
      <c r="A621" s="154" t="s">
        <v>19720</v>
      </c>
      <c r="B621" s="302" t="s">
        <v>18109</v>
      </c>
      <c r="C621" s="151" t="s">
        <v>280</v>
      </c>
      <c r="D621" s="148" t="s">
        <v>280</v>
      </c>
      <c r="E621" s="148" t="str">
        <f ca="1">IF(ISERROR($V621),"",OFFSET('Smelter Look-up'!$D$4,$V621-4,0)&amp;"")</f>
        <v>CHINA</v>
      </c>
      <c r="F621" s="148" t="str">
        <f ca="1">IF(ISERROR($V621),"",OFFSET('Smelter Look-up'!$E$4,$V621-4,0))</f>
        <v>CID005657</v>
      </c>
      <c r="G621" s="148" t="str">
        <f ca="1">IF(C621=$X$4,"Enter smelter details",IF(ISERROR($V621),"",OFFSET('Smelter Look-up'!$F$4,$V621-4,0)))</f>
        <v>RMI</v>
      </c>
      <c r="H621" s="204">
        <f ca="1">IF(ISERROR($V621),"",OFFSET('Smelter Look-up'!$G$4,$V621-4,0))</f>
        <v>0</v>
      </c>
      <c r="I621" s="205" t="str">
        <f ca="1">IF(ISERROR($V621),"",OFFSET('Smelter Look-up'!$H$4,$V621-4,0))</f>
        <v>Binhai</v>
      </c>
      <c r="J621" s="205" t="str">
        <f ca="1">IF(ISERROR($V621),"",OFFSET('Smelter Look-up'!$I$4,$V621-4,0))</f>
        <v>Tianjin Shi</v>
      </c>
      <c r="K621" s="149"/>
      <c r="L621" s="149"/>
      <c r="M621" s="149"/>
      <c r="N621" s="149"/>
      <c r="O621" s="149"/>
      <c r="P621" s="207"/>
      <c r="Q621" s="150"/>
      <c r="R621" s="148" t="str">
        <f ca="1">IF(ISERROR($V621),"",OFFSET('Smelter Look-up'!$C$4,$V621-4,0)&amp;"")</f>
        <v>W&amp;Q Metal Products Co., Limited</v>
      </c>
      <c r="S621" s="154" t="str">
        <f t="shared" ca="1" si="49"/>
        <v>CN</v>
      </c>
      <c r="T621" s="154" t="str">
        <f ca="1">IF(B621="","",IF(ISERROR(MATCH($J621,SorP!$B$1:$B$6261,0)),"",INDIRECT("'SorP'!$A$"&amp;MATCH($S621&amp;$J621,SorP!C:C,0))))</f>
        <v>CN-TJ</v>
      </c>
      <c r="U621" s="167"/>
      <c r="V621" s="168">
        <f>IF(C621="",NA(),MATCH($B621&amp;$C621,'Smelter Look-up'!$J:$J,0))</f>
        <v>590</v>
      </c>
      <c r="X621" s="169">
        <f t="shared" ca="1" si="48"/>
        <v>0</v>
      </c>
      <c r="AB621" s="312" t="str">
        <f t="shared" si="50"/>
        <v>Nickel</v>
      </c>
      <c r="AC621" s="169" t="str">
        <f t="shared" si="51"/>
        <v>Nickel</v>
      </c>
      <c r="AD621" s="169" t="str">
        <f t="shared" si="52"/>
        <v>W&amp;Q Metal Products Co., Limited</v>
      </c>
    </row>
    <row r="622" spans="1:30" s="169" customFormat="1" ht="89.25">
      <c r="A622" s="154" t="s">
        <v>19495</v>
      </c>
      <c r="B622" s="302" t="s">
        <v>18109</v>
      </c>
      <c r="C622" s="151" t="s">
        <v>19417</v>
      </c>
      <c r="D622" s="148" t="s">
        <v>19417</v>
      </c>
      <c r="E622" s="148" t="str">
        <f ca="1">IF(ISERROR($V622),"",OFFSET('Smelter Look-up'!$D$4,$V622-4,0)&amp;"")</f>
        <v>CHINA</v>
      </c>
      <c r="F622" s="148" t="str">
        <f ca="1">IF(ISERROR($V622),"",OFFSET('Smelter Look-up'!$E$4,$V622-4,0))</f>
        <v>CID005320</v>
      </c>
      <c r="G622" s="148" t="str">
        <f ca="1">IF(C622=$X$4,"Enter smelter details",IF(ISERROR($V622),"",OFFSET('Smelter Look-up'!$F$4,$V622-4,0)))</f>
        <v>RMI</v>
      </c>
      <c r="H622" s="204">
        <f ca="1">IF(ISERROR($V622),"",OFFSET('Smelter Look-up'!$G$4,$V622-4,0))</f>
        <v>0</v>
      </c>
      <c r="I622" s="205" t="str">
        <f ca="1">IF(ISERROR($V622),"",OFFSET('Smelter Look-up'!$H$4,$V622-4,0))</f>
        <v>Yantai</v>
      </c>
      <c r="J622" s="205" t="str">
        <f ca="1">IF(ISERROR($V622),"",OFFSET('Smelter Look-up'!$I$4,$V622-4,0))</f>
        <v>Shandong Sheng</v>
      </c>
      <c r="K622" s="149"/>
      <c r="L622" s="149"/>
      <c r="M622" s="149"/>
      <c r="N622" s="149"/>
      <c r="O622" s="149"/>
      <c r="P622" s="207"/>
      <c r="Q622" s="150"/>
      <c r="R622" s="148" t="str">
        <f ca="1">IF(ISERROR($V622),"",OFFSET('Smelter Look-up'!$C$4,$V622-4,0)&amp;"")</f>
        <v>Wanhua Chemical Hydrometallurgy Unit</v>
      </c>
      <c r="S622" s="154" t="str">
        <f t="shared" ca="1" si="49"/>
        <v>CN</v>
      </c>
      <c r="T622" s="154" t="str">
        <f ca="1">IF(B622="","",IF(ISERROR(MATCH($J622,SorP!$B$1:$B$6261,0)),"",INDIRECT("'SorP'!$A$"&amp;MATCH($S622&amp;$J622,SorP!C:C,0))))</f>
        <v>CN-SD</v>
      </c>
      <c r="U622" s="167"/>
      <c r="V622" s="168">
        <f>IF(C622="",NA(),MATCH($B622&amp;$C622,'Smelter Look-up'!$J:$J,0))</f>
        <v>591</v>
      </c>
      <c r="X622" s="169">
        <f t="shared" ca="1" si="48"/>
        <v>0</v>
      </c>
      <c r="AB622" s="312" t="str">
        <f t="shared" si="50"/>
        <v>Nickel</v>
      </c>
      <c r="AC622" s="169" t="str">
        <f t="shared" si="51"/>
        <v>Nickel</v>
      </c>
      <c r="AD622" s="169" t="str">
        <f t="shared" si="52"/>
        <v>Wanhua Chemical Hydrometallurgy Unit</v>
      </c>
    </row>
    <row r="623" spans="1:30" s="169" customFormat="1" ht="89.25">
      <c r="A623" s="154" t="s">
        <v>19496</v>
      </c>
      <c r="B623" s="302" t="s">
        <v>18109</v>
      </c>
      <c r="C623" s="151" t="s">
        <v>19420</v>
      </c>
      <c r="D623" s="148" t="s">
        <v>19420</v>
      </c>
      <c r="E623" s="148" t="str">
        <f ca="1">IF(ISERROR($V623),"",OFFSET('Smelter Look-up'!$D$4,$V623-4,0)&amp;"")</f>
        <v>ZIMBABWE</v>
      </c>
      <c r="F623" s="148" t="str">
        <f ca="1">IF(ISERROR($V623),"",OFFSET('Smelter Look-up'!$E$4,$V623-4,0))</f>
        <v>CID005328</v>
      </c>
      <c r="G623" s="148" t="str">
        <f ca="1">IF(C623=$X$4,"Enter smelter details",IF(ISERROR($V623),"",OFFSET('Smelter Look-up'!$F$4,$V623-4,0)))</f>
        <v>RMI</v>
      </c>
      <c r="H623" s="204">
        <f ca="1">IF(ISERROR($V623),"",OFFSET('Smelter Look-up'!$G$4,$V623-4,0))</f>
        <v>0</v>
      </c>
      <c r="I623" s="205" t="str">
        <f ca="1">IF(ISERROR($V623),"",OFFSET('Smelter Look-up'!$H$4,$V623-4,0))</f>
        <v>Selous</v>
      </c>
      <c r="J623" s="205" t="str">
        <f ca="1">IF(ISERROR($V623),"",OFFSET('Smelter Look-up'!$I$4,$V623-4,0))</f>
        <v>Mashonaland West</v>
      </c>
      <c r="K623" s="149"/>
      <c r="L623" s="149"/>
      <c r="M623" s="149"/>
      <c r="N623" s="149"/>
      <c r="O623" s="149"/>
      <c r="P623" s="207"/>
      <c r="Q623" s="150"/>
      <c r="R623" s="148" t="str">
        <f ca="1">IF(ISERROR($V623),"",OFFSET('Smelter Look-up'!$C$4,$V623-4,0)&amp;"")</f>
        <v>Zimbabwe Platinum Mines Private Limited</v>
      </c>
      <c r="S623" s="154" t="str">
        <f t="shared" ca="1" si="49"/>
        <v>ZW</v>
      </c>
      <c r="T623" s="154" t="str">
        <f ca="1">IF(B623="","",IF(ISERROR(MATCH($J623,SorP!$B$1:$B$6261,0)),"",INDIRECT("'SorP'!$A$"&amp;MATCH($S623&amp;$J623,SorP!C:C,0))))</f>
        <v>ZW-MW</v>
      </c>
      <c r="U623" s="167"/>
      <c r="V623" s="168">
        <f>IF(C623="",NA(),MATCH($B623&amp;$C623,'Smelter Look-up'!$J:$J,0))</f>
        <v>592</v>
      </c>
      <c r="X623" s="169">
        <f t="shared" ca="1" si="48"/>
        <v>0</v>
      </c>
      <c r="AB623" s="312" t="str">
        <f t="shared" si="50"/>
        <v>Nickel</v>
      </c>
      <c r="AC623" s="169" t="str">
        <f t="shared" si="51"/>
        <v>Nickel</v>
      </c>
      <c r="AD623" s="169" t="str">
        <f t="shared" si="52"/>
        <v>Zimbabwe Platinum Mines Private Limited</v>
      </c>
    </row>
    <row r="624" spans="1:30" s="169" customFormat="1" ht="89.25">
      <c r="A624" s="154" t="s">
        <v>19496</v>
      </c>
      <c r="B624" s="302" t="s">
        <v>18109</v>
      </c>
      <c r="C624" s="151" t="s">
        <v>19420</v>
      </c>
      <c r="D624" s="148" t="s">
        <v>19420</v>
      </c>
      <c r="E624" s="148" t="str">
        <f ca="1">IF(ISERROR($V624),"",OFFSET('Smelter Look-up'!$D$4,$V624-4,0)&amp;"")</f>
        <v>ZIMBABWE</v>
      </c>
      <c r="F624" s="148" t="str">
        <f ca="1">IF(ISERROR($V624),"",OFFSET('Smelter Look-up'!$E$4,$V624-4,0))</f>
        <v>CID005328</v>
      </c>
      <c r="G624" s="148" t="str">
        <f ca="1">IF(C624=$X$4,"Enter smelter details",IF(ISERROR($V624),"",OFFSET('Smelter Look-up'!$F$4,$V624-4,0)))</f>
        <v>RMI</v>
      </c>
      <c r="H624" s="204">
        <f ca="1">IF(ISERROR($V624),"",OFFSET('Smelter Look-up'!$G$4,$V624-4,0))</f>
        <v>0</v>
      </c>
      <c r="I624" s="205" t="str">
        <f ca="1">IF(ISERROR($V624),"",OFFSET('Smelter Look-up'!$H$4,$V624-4,0))</f>
        <v>Selous</v>
      </c>
      <c r="J624" s="205" t="str">
        <f ca="1">IF(ISERROR($V624),"",OFFSET('Smelter Look-up'!$I$4,$V624-4,0))</f>
        <v>Mashonaland West</v>
      </c>
      <c r="K624" s="149"/>
      <c r="L624" s="149"/>
      <c r="M624" s="149"/>
      <c r="N624" s="149"/>
      <c r="O624" s="149"/>
      <c r="P624" s="207"/>
      <c r="Q624" s="150"/>
      <c r="R624" s="148" t="str">
        <f ca="1">IF(ISERROR($V624),"",OFFSET('Smelter Look-up'!$C$4,$V624-4,0)&amp;"")</f>
        <v>Zimbabwe Platinum Mines Private Limited</v>
      </c>
      <c r="S624" s="154" t="str">
        <f t="shared" ca="1" si="49"/>
        <v>ZW</v>
      </c>
      <c r="T624" s="154" t="str">
        <f ca="1">IF(B624="","",IF(ISERROR(MATCH($J624,SorP!$B$1:$B$6261,0)),"",INDIRECT("'SorP'!$A$"&amp;MATCH($S624&amp;$J624,SorP!C:C,0))))</f>
        <v>ZW-MW</v>
      </c>
      <c r="U624" s="167"/>
      <c r="V624" s="168">
        <f>IF(C624="",NA(),MATCH($B624&amp;$C624,'Smelter Look-up'!$J:$J,0))</f>
        <v>592</v>
      </c>
      <c r="X624" s="169">
        <f t="shared" ca="1" si="48"/>
        <v>0</v>
      </c>
      <c r="AB624" s="312" t="str">
        <f t="shared" si="50"/>
        <v>Nickel</v>
      </c>
      <c r="AC624" s="169" t="str">
        <f t="shared" si="51"/>
        <v>Nickel</v>
      </c>
      <c r="AD624" s="169" t="str">
        <f t="shared" si="52"/>
        <v>Zimbabwe Platinum Mines Private Limited</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tabSelected="1"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Banner Engineering Corp</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Woojin Kim</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wkim@bannerengineering.com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612-544-3164</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Woojin Kim</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wkim@bannerengineering.com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46217</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Nickel(*)</v>
      </c>
      <c r="B19" s="78" t="str">
        <f>Declaration!D32</f>
        <v>Yes</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
      </c>
      <c r="B20" s="78">
        <f>Declaration!D33</f>
        <v>0</v>
      </c>
      <c r="C20" s="78" t="str">
        <f t="shared" ca="1" si="3"/>
        <v>Complete</v>
      </c>
      <c r="D20" s="314" t="str">
        <f t="shared" si="8"/>
        <v/>
      </c>
      <c r="E20" s="16" t="s">
        <v>15</v>
      </c>
      <c r="F20" s="321">
        <f t="shared" si="5"/>
        <v>0</v>
      </c>
      <c r="G20" s="61">
        <f t="shared" si="6"/>
        <v>1</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
      </c>
      <c r="B21" s="78">
        <f>Declaration!D34</f>
        <v>0</v>
      </c>
      <c r="C21" s="78" t="str">
        <f t="shared" ca="1" si="3"/>
        <v>Complete</v>
      </c>
      <c r="D21" s="314" t="str">
        <f t="shared" si="8"/>
        <v/>
      </c>
      <c r="E21" s="16"/>
      <c r="F21" s="321">
        <f t="shared" si="5"/>
        <v>0</v>
      </c>
      <c r="G21" s="61">
        <f t="shared" si="6"/>
        <v>1</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
      </c>
      <c r="B22" s="78">
        <f>Declaration!D35</f>
        <v>0</v>
      </c>
      <c r="C22" s="78" t="str">
        <f t="shared" ca="1" si="3"/>
        <v>Complete</v>
      </c>
      <c r="D22" s="314" t="str">
        <f t="shared" si="8"/>
        <v/>
      </c>
      <c r="E22" s="16"/>
      <c r="F22" s="321">
        <f t="shared" si="5"/>
        <v>0</v>
      </c>
      <c r="G22" s="61">
        <f t="shared" si="6"/>
        <v>1</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Nickel(*)</v>
      </c>
      <c r="B30" s="78" t="str">
        <f>Declaration!D44</f>
        <v>Yes</v>
      </c>
      <c r="C30" s="135" t="str">
        <f t="shared" ca="1" si="9"/>
        <v>Complete</v>
      </c>
      <c r="D30" s="314" t="str">
        <f t="shared" si="10"/>
        <v/>
      </c>
      <c r="E30" s="16"/>
      <c r="F30" s="83">
        <f t="shared" si="11"/>
        <v>1</v>
      </c>
      <c r="G30" s="61">
        <f t="shared" si="12"/>
        <v>0</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Nickel(*)</v>
      </c>
      <c r="B41" s="78" t="str">
        <f>Declaration!D56</f>
        <v>No</v>
      </c>
      <c r="C41" s="135" t="str">
        <f t="shared" ca="1" si="3"/>
        <v>Complete</v>
      </c>
      <c r="D41" s="316" t="str">
        <f t="shared" si="16"/>
        <v/>
      </c>
      <c r="E41" s="16"/>
      <c r="F41" s="83">
        <f t="shared" si="17"/>
        <v>1</v>
      </c>
      <c r="G41" s="61">
        <f t="shared" si="18"/>
        <v>0</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Nickel(*)</v>
      </c>
      <c r="B52" s="78" t="str">
        <f>Declaration!D68</f>
        <v>No</v>
      </c>
      <c r="C52" s="135" t="str">
        <f t="shared" ca="1" si="20"/>
        <v>Complete</v>
      </c>
      <c r="D52" s="316" t="str">
        <f t="shared" si="21"/>
        <v/>
      </c>
      <c r="E52" s="16"/>
      <c r="F52" s="83">
        <f t="shared" si="22"/>
        <v>1</v>
      </c>
      <c r="G52" s="61">
        <f t="shared" si="23"/>
        <v>0</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Greater than 75%</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75%</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Nickel(*)</v>
      </c>
      <c r="B63" s="78" t="str">
        <f>Declaration!D80</f>
        <v>Greater than 75%</v>
      </c>
      <c r="C63" s="135" t="str">
        <f t="shared" ca="1" si="3"/>
        <v>Complete</v>
      </c>
      <c r="D63" s="317" t="str">
        <f t="shared" si="25"/>
        <v/>
      </c>
      <c r="E63" s="16"/>
      <c r="F63" s="83">
        <f t="shared" si="26"/>
        <v>1</v>
      </c>
      <c r="G63" s="61">
        <f t="shared" si="27"/>
        <v>0</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No</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Nickel(*)</v>
      </c>
      <c r="B74" s="78" t="str">
        <f>Declaration!D92</f>
        <v>No</v>
      </c>
      <c r="C74" s="135" t="str">
        <f t="shared" ca="1" si="31"/>
        <v>Complete</v>
      </c>
      <c r="D74" s="317" t="str">
        <f t="shared" si="32"/>
        <v/>
      </c>
      <c r="E74" s="16"/>
      <c r="F74" s="83">
        <f t="shared" si="33"/>
        <v>1</v>
      </c>
      <c r="G74" s="61">
        <f t="shared" si="34"/>
        <v>0</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No</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No</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Nickel(*)</v>
      </c>
      <c r="B85" s="78" t="str">
        <f>Declaration!D104</f>
        <v>No</v>
      </c>
      <c r="C85" s="135" t="str">
        <f t="shared" ca="1" si="36"/>
        <v>Complete</v>
      </c>
      <c r="D85" s="317" t="str">
        <f t="shared" si="39"/>
        <v/>
      </c>
      <c r="E85" s="16"/>
      <c r="F85" s="83">
        <f t="shared" si="40"/>
        <v>1</v>
      </c>
      <c r="G85" s="61">
        <f t="shared" si="41"/>
        <v>0</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https://www.bannerengineering.com/us/en/company/code-of-conduct.html</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No</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Nickel(*)</v>
      </c>
      <c r="B100" s="78" t="str">
        <f>Declaration!D122</f>
        <v>No</v>
      </c>
      <c r="C100" s="135" t="str">
        <f t="shared" ca="1" si="44"/>
        <v>Complete</v>
      </c>
      <c r="D100" s="319" t="str">
        <f t="shared" ref="D100:D103" si="46">IF(H100=1,"Click here to answer question (C)","")</f>
        <v/>
      </c>
      <c r="E100" s="16"/>
      <c r="F100" s="83">
        <f t="shared" si="45"/>
        <v>1</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f>Declaration!D125</f>
        <v>0</v>
      </c>
      <c r="C103" s="135" t="str">
        <f t="shared" ca="1" si="44"/>
        <v>Complete</v>
      </c>
      <c r="D103" s="319" t="str">
        <f t="shared" si="46"/>
        <v/>
      </c>
      <c r="E103" s="16"/>
      <c r="F103" s="83">
        <f t="shared" si="45"/>
        <v>0</v>
      </c>
      <c r="G103" s="61">
        <f t="shared" si="47"/>
        <v>1</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No</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List'!AB$5:AB$2504,A114)&gt;0),0,1)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Nickel</v>
      </c>
      <c r="B116" s="78"/>
      <c r="C116" s="135" t="str">
        <f t="shared" ca="1" si="49"/>
        <v>Complete</v>
      </c>
      <c r="D116" s="376" t="str">
        <f t="shared" ref="D116:D119" si="51">IF(H116=0,"","Click here to provide smelter information")</f>
        <v/>
      </c>
      <c r="E116" s="16"/>
      <c r="F116" s="83">
        <f t="shared" ref="F116:F119" si="52">F41</f>
        <v>1</v>
      </c>
      <c r="G116" s="61">
        <f>IF(AND(COUNTIF(SmelterIdetifiedForMetal,A116)&gt;0,COUNTIF('Smelter List'!AB$5:AB$2504,A116)&gt;0),0,1)</f>
        <v>0</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
      </c>
      <c r="B117" s="78"/>
      <c r="C117" s="135" t="str">
        <f t="shared" ca="1" si="49"/>
        <v>Complete</v>
      </c>
      <c r="D117" s="376" t="str">
        <f t="shared" si="51"/>
        <v/>
      </c>
      <c r="E117" s="16"/>
      <c r="F117" s="83">
        <f t="shared" si="52"/>
        <v>0</v>
      </c>
      <c r="G117" s="61">
        <f>IF(AND(COUNTIF(SmelterIdetifiedForMetal,A117)&gt;0,COUNTIF('Smelter List'!AB$5:AB$2504,A117)&gt;0),0,1)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
      </c>
      <c r="B118" s="78"/>
      <c r="C118" s="135" t="str">
        <f t="shared" ca="1" si="49"/>
        <v>Complete</v>
      </c>
      <c r="D118" s="376" t="str">
        <f t="shared" si="51"/>
        <v/>
      </c>
      <c r="E118" s="16"/>
      <c r="F118" s="83">
        <f t="shared" si="52"/>
        <v>0</v>
      </c>
      <c r="G118" s="61">
        <f>IF(AND(COUNTIF(SmelterIdetifiedForMetal,A118)&gt;0,COUNTIF('Smelter List'!AB$5:AB$2504,A118)&gt;0),0,1)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
      </c>
      <c r="B119" s="78"/>
      <c r="C119" s="135" t="str">
        <f t="shared" ca="1" si="49"/>
        <v>Complete</v>
      </c>
      <c r="D119" s="376" t="str">
        <f t="shared" si="51"/>
        <v/>
      </c>
      <c r="E119" s="16"/>
      <c r="F119" s="83">
        <f t="shared" si="52"/>
        <v>0</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38"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Kim Mero</cp:lastModifiedBy>
  <cp:revision/>
  <dcterms:created xsi:type="dcterms:W3CDTF">2010-06-21T21:00:23Z</dcterms:created>
  <dcterms:modified xsi:type="dcterms:W3CDTF">2026-07-14T16:41:38Z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